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Andrzej\ANDRZEJ\INTERNET - CMS EDITO\Na nową stronę\Biuletyny\2019\I kwartał\Korekta2\"/>
    </mc:Choice>
  </mc:AlternateContent>
  <bookViews>
    <workbookView xWindow="0" yWindow="0" windowWidth="28800" windowHeight="12300"/>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cz.1" sheetId="35" r:id="rId36"/>
    <sheet name="Tabl. 18 cz.2" sheetId="36" r:id="rId37"/>
    <sheet name="Tabl. 18 cz.3" sheetId="38" r:id="rId38"/>
    <sheet name="Tabl. 19" sheetId="39" r:id="rId39"/>
    <sheet name="Tabl. 20" sheetId="40" r:id="rId40"/>
    <sheet name="Tabl. 21" sheetId="41" r:id="rId41"/>
    <sheet name="Tabl. 22 cz. 1" sheetId="42" r:id="rId42"/>
    <sheet name="Tabl. 22 cz. 2" sheetId="43" r:id="rId43"/>
    <sheet name="Tabl. 23" sheetId="44" r:id="rId44"/>
    <sheet name="Tabl. 24 cz.1" sheetId="45" r:id="rId45"/>
    <sheet name="Tabl. 24 cz. 2" sheetId="46" r:id="rId46"/>
    <sheet name="Tabl. 25 cz. 1" sheetId="47" r:id="rId47"/>
    <sheet name="Tabl. 25 cz. 2" sheetId="48" r:id="rId48"/>
    <sheet name="Tabl. 26 cz. 1" sheetId="49" r:id="rId49"/>
    <sheet name="Tabl. 26 cz. 2" sheetId="50" r:id="rId50"/>
    <sheet name="Tabl. 27 cz. 1" sheetId="51" r:id="rId51"/>
    <sheet name="Tabl. 27 cz. 2" sheetId="52" r:id="rId52"/>
    <sheet name="Tabl. 28" sheetId="53" r:id="rId53"/>
    <sheet name="Tabl. 29 cz. 1" sheetId="54" r:id="rId54"/>
    <sheet name="Tabl. 29 cz. 2" sheetId="55" r:id="rId55"/>
    <sheet name="Tabl. 29 cz.3" sheetId="56" r:id="rId56"/>
    <sheet name="Tabl. 30 cz. 1" sheetId="57" r:id="rId57"/>
    <sheet name="Tabl. 30 cz. 2" sheetId="58" r:id="rId58"/>
    <sheet name="Tabl. 31 cz. 1" sheetId="59" r:id="rId59"/>
    <sheet name="Tabl. 31 cz. 2" sheetId="60" r:id="rId60"/>
    <sheet name="Tabl. 32 cz. 1" sheetId="61" r:id="rId61"/>
    <sheet name="Tabl. 32 cz. 2" sheetId="62" r:id="rId62"/>
    <sheet name="Tabl. 32 cz. 3" sheetId="63" r:id="rId63"/>
    <sheet name="Tabl. 32 cz. 4" sheetId="64" r:id="rId64"/>
    <sheet name="Tabl. 32 cz. 5" sheetId="65" r:id="rId65"/>
    <sheet name="Tabl. 33" sheetId="66" r:id="rId66"/>
    <sheet name="Tabl. 34 cz. 1" sheetId="67" r:id="rId67"/>
    <sheet name="Tabl. 34 cz. 2" sheetId="68" r:id="rId68"/>
    <sheet name="Tabl. 35 cz. 1" sheetId="69" r:id="rId69"/>
    <sheet name="Tabl. 35 cz. 2" sheetId="70" r:id="rId70"/>
    <sheet name="Tabl. 36 cz. 1" sheetId="71" r:id="rId71"/>
    <sheet name="Tabl. 36 cz. 2" sheetId="72" r:id="rId72"/>
    <sheet name="Tabl. 36 cz. 3" sheetId="73" r:id="rId73"/>
    <sheet name="Tabl. 37" sheetId="74" r:id="rId74"/>
    <sheet name="Tabl. 38" sheetId="75" r:id="rId75"/>
    <sheet name="Tabl. 39" sheetId="76" r:id="rId76"/>
    <sheet name="Tabl. 40" sheetId="77" r:id="rId77"/>
    <sheet name="Tabl. 41" sheetId="78" r:id="rId78"/>
    <sheet name="Tabl. 42" sheetId="79" r:id="rId79"/>
    <sheet name="Tabl. 43" sheetId="80" r:id="rId80"/>
    <sheet name="Tabl. 44" sheetId="81" r:id="rId81"/>
    <sheet name="Tabl. 45 cz. 1" sheetId="82" r:id="rId82"/>
    <sheet name="Tabl. 45 cz. 2" sheetId="83" r:id="rId83"/>
    <sheet name="Tabl. 46 cz. 1" sheetId="84" r:id="rId84"/>
    <sheet name="Tabl. 46 cz. 2" sheetId="85" r:id="rId85"/>
    <sheet name="Tabl. 46 cz. 3" sheetId="86" r:id="rId86"/>
    <sheet name="Tabl. 46 cz. 4" sheetId="87" r:id="rId87"/>
    <sheet name="Tabl. 47 cz. 1" sheetId="88" r:id="rId88"/>
    <sheet name="Tabl. 47 cz. 2" sheetId="89" r:id="rId89"/>
    <sheet name="Tabl. 47 cz. 3" sheetId="90" r:id="rId90"/>
    <sheet name="Tabl. 47 cz. 4" sheetId="91" r:id="rId91"/>
    <sheet name="Tabl. 47 cz. 5" sheetId="92" r:id="rId92"/>
    <sheet name="Tabl. 47 cz. 6" sheetId="93" r:id="rId93"/>
    <sheet name="Tabl. 47 cz. 7" sheetId="94" r:id="rId94"/>
  </sheets>
  <definedNames>
    <definedName name="_xlnm.Print_Area" localSheetId="37">'Tabl. 18 cz.3'!$A$1:$F$56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4" i="31" l="1"/>
  <c r="O14" i="31"/>
  <c r="N14" i="31"/>
  <c r="M14" i="31"/>
  <c r="L14" i="31"/>
  <c r="K14" i="31"/>
  <c r="J14" i="31"/>
  <c r="I14" i="31"/>
  <c r="H14" i="31"/>
  <c r="G14" i="31"/>
  <c r="F14" i="31"/>
  <c r="E14" i="31"/>
  <c r="D14" i="31"/>
  <c r="C14" i="31"/>
  <c r="L35" i="27"/>
  <c r="K35" i="27"/>
  <c r="J35" i="27"/>
  <c r="I35" i="27"/>
  <c r="H35" i="27"/>
  <c r="G35" i="27"/>
  <c r="F35" i="27"/>
  <c r="E35" i="27"/>
  <c r="D35" i="27"/>
  <c r="C35" i="27"/>
  <c r="L25" i="27"/>
  <c r="K25" i="27"/>
  <c r="J25" i="27"/>
  <c r="I25" i="27"/>
  <c r="H25" i="27"/>
  <c r="G25" i="27"/>
  <c r="F25" i="27"/>
  <c r="E25" i="27"/>
  <c r="D25" i="27"/>
  <c r="C25" i="27"/>
  <c r="L15" i="27"/>
  <c r="K15" i="27"/>
  <c r="J15" i="27"/>
  <c r="I15" i="27"/>
  <c r="H15" i="27"/>
  <c r="G15" i="27"/>
  <c r="F15" i="27"/>
  <c r="E15" i="27"/>
  <c r="D15" i="27"/>
  <c r="C15" i="27"/>
  <c r="L35" i="26"/>
  <c r="K35" i="26"/>
  <c r="J35" i="26"/>
  <c r="I35" i="26"/>
  <c r="H35" i="26"/>
  <c r="G35" i="26"/>
  <c r="F35" i="26"/>
  <c r="E35" i="26"/>
  <c r="D35" i="26"/>
  <c r="C35" i="26"/>
  <c r="L25" i="26"/>
  <c r="K25" i="26"/>
  <c r="J25" i="26"/>
  <c r="I25" i="26"/>
  <c r="H25" i="26"/>
  <c r="G25" i="26"/>
  <c r="F25" i="26"/>
  <c r="E25" i="26"/>
  <c r="D25" i="26"/>
  <c r="C25" i="26"/>
  <c r="L15" i="26"/>
  <c r="K15" i="26"/>
  <c r="J15" i="26"/>
  <c r="I15" i="26"/>
  <c r="H15" i="26"/>
  <c r="G15" i="26"/>
  <c r="F15" i="26"/>
  <c r="E15" i="26"/>
  <c r="D15" i="26"/>
  <c r="C15" i="26"/>
  <c r="L35" i="25"/>
  <c r="K35" i="25"/>
  <c r="J35" i="25"/>
  <c r="I35" i="25"/>
  <c r="H35" i="25"/>
  <c r="G35" i="25"/>
  <c r="F35" i="25"/>
  <c r="E35" i="25"/>
  <c r="D35" i="25"/>
  <c r="C35" i="25"/>
  <c r="L25" i="25"/>
  <c r="K25" i="25"/>
  <c r="J25" i="25"/>
  <c r="I25" i="25"/>
  <c r="H25" i="25"/>
  <c r="G25" i="25"/>
  <c r="F25" i="25"/>
  <c r="E25" i="25"/>
  <c r="D25" i="25"/>
  <c r="L15" i="25"/>
  <c r="K15" i="25"/>
  <c r="J15" i="25"/>
  <c r="I15" i="25"/>
  <c r="H15" i="25"/>
  <c r="G15" i="25"/>
  <c r="F15" i="25"/>
  <c r="E15" i="25"/>
  <c r="D15" i="25"/>
  <c r="C15" i="25"/>
  <c r="J19" i="24"/>
  <c r="I19" i="24"/>
  <c r="H19" i="24"/>
  <c r="G19" i="24"/>
  <c r="F19" i="24"/>
  <c r="E19" i="24"/>
  <c r="D19" i="24"/>
  <c r="C19" i="24"/>
  <c r="K22" i="23"/>
  <c r="J22" i="23"/>
  <c r="I22" i="23"/>
  <c r="E22" i="23"/>
  <c r="D22" i="23"/>
  <c r="F29" i="19" l="1"/>
  <c r="E29" i="19"/>
  <c r="D29" i="19"/>
  <c r="C29" i="19"/>
  <c r="F28" i="19"/>
  <c r="E28" i="19"/>
  <c r="D28" i="19"/>
  <c r="C28" i="19"/>
  <c r="I17" i="39" l="1"/>
  <c r="H17" i="39"/>
  <c r="G17" i="39"/>
  <c r="F17" i="39"/>
  <c r="E17" i="39"/>
  <c r="D17" i="39"/>
  <c r="C17" i="39"/>
</calcChain>
</file>

<file path=xl/sharedStrings.xml><?xml version="1.0" encoding="utf-8"?>
<sst xmlns="http://schemas.openxmlformats.org/spreadsheetml/2006/main" count="4870" uniqueCount="1836">
  <si>
    <t xml:space="preserve">WYBRANE  WSKAŹNIKI  WOJEWÓDZKIE </t>
  </si>
  <si>
    <t>Powrót do spisu tablic</t>
  </si>
  <si>
    <t xml:space="preserve">SELECTED  VOIVODSHIP’S  INDICATORS </t>
  </si>
  <si>
    <t>Return to list of tables</t>
  </si>
  <si>
    <r>
      <rPr>
        <sz val="10"/>
        <rFont val="Arial"/>
        <family val="2"/>
        <charset val="238"/>
      </rPr>
      <t xml:space="preserve">TABL. 1. </t>
    </r>
    <r>
      <rPr>
        <b/>
        <sz val="10"/>
        <rFont val="Arial"/>
        <family val="2"/>
        <charset val="238"/>
      </rPr>
      <t xml:space="preserve">WYBRANE  DANE  O  WOJEWÓDZTWIE </t>
    </r>
  </si>
  <si>
    <t xml:space="preserve">  SELECTED  DATA  ON  VOIVODSHIP  </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</si>
  <si>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</si>
  <si>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Bezrobotni zarejestrowani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Registered unemployed persons </t>
    </r>
    <r>
      <rPr>
        <i/>
        <vertAlign val="superscript"/>
        <sz val="9"/>
        <rFont val="Arial"/>
        <family val="2"/>
        <charset val="238"/>
      </rPr>
      <t xml:space="preserve">a </t>
    </r>
  </si>
  <si>
    <r>
      <t xml:space="preserve">Oferty 
pracy </t>
    </r>
    <r>
      <rPr>
        <vertAlign val="superscript"/>
        <sz val="9"/>
        <rFont val="Arial"/>
        <family val="2"/>
        <charset val="238"/>
      </rPr>
      <t>de</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 xml:space="preserve">de </t>
    </r>
  </si>
  <si>
    <t xml:space="preserve">A </t>
  </si>
  <si>
    <t xml:space="preserve">B </t>
  </si>
  <si>
    <t xml:space="preserve">I-XII </t>
  </si>
  <si>
    <t>x</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</si>
  <si>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</si>
  <si>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</si>
  <si>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</si>
  <si>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</si>
  <si>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</si>
  <si>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</si>
  <si>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</si>
  <si>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</si>
  <si>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</si>
  <si>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</si>
  <si>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</si>
  <si>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</si>
  <si>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</si>
  <si>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</si>
  <si>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End of period.   b See methodological notes item 1.   c In the REGON register; see methodological notes item 23; excluding persons tending private farms in agriculture.   d See methodological notes item 4.    e Declaring during a month.  </t>
  </si>
  <si>
    <r>
      <rPr>
        <sz val="10"/>
        <rFont val="Arial"/>
        <family val="2"/>
        <charset val="238"/>
      </rPr>
      <t xml:space="preserve">TABL. 1. </t>
    </r>
    <r>
      <rPr>
        <b/>
        <sz val="10"/>
        <rFont val="Arial"/>
        <family val="2"/>
        <charset val="238"/>
      </rPr>
      <t>WYBRANE  DANE  O  WOJEWÓDZTWIE  (cd.)</t>
    </r>
  </si>
  <si>
    <t xml:space="preserve">  SELECTED  DATA  ON  VOIVODSHIP  (cont.)</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</si>
  <si>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</si>
  <si>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Wskaźniki cen skupu
</t>
    </r>
    <r>
      <rPr>
        <i/>
        <sz val="9"/>
        <rFont val="Arial"/>
        <family val="2"/>
        <charset val="238"/>
      </rPr>
      <t xml:space="preserve">Price indices of procurement </t>
    </r>
  </si>
  <si>
    <r>
      <t xml:space="preserve">pszenicy
</t>
    </r>
    <r>
      <rPr>
        <i/>
        <sz val="9"/>
        <rFont val="Arial"/>
        <family val="2"/>
        <charset val="238"/>
      </rPr>
      <t xml:space="preserve">wheat </t>
    </r>
  </si>
  <si>
    <r>
      <t xml:space="preserve">żyta 
</t>
    </r>
    <r>
      <rPr>
        <i/>
        <sz val="9"/>
        <rFont val="Arial"/>
        <family val="2"/>
        <charset val="238"/>
      </rPr>
      <t xml:space="preserve">rye </t>
    </r>
  </si>
  <si>
    <t xml:space="preserve">    a Dane narastające.</t>
  </si>
  <si>
    <t xml:space="preserve">    a Accrued data.</t>
  </si>
  <si>
    <r>
      <rPr>
        <sz val="10"/>
        <color indexed="63"/>
        <rFont val="Arial"/>
        <family val="2"/>
        <charset val="238"/>
      </rPr>
      <t xml:space="preserve">TABL. 1. </t>
    </r>
    <r>
      <rPr>
        <b/>
        <sz val="10"/>
        <color indexed="63"/>
        <rFont val="Arial"/>
        <family val="2"/>
        <charset val="238"/>
      </rPr>
      <t>WYBRANE  DANE  O  WOJEWÓDZTWIE  (cd.)</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</si>
  <si>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</si>
  <si>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Wskaźniki cen skupu  (dok.)
 </t>
    </r>
    <r>
      <rPr>
        <i/>
        <sz val="9"/>
        <rFont val="Arial"/>
        <family val="2"/>
        <charset val="238"/>
      </rPr>
      <t>Price indices of procurement (cont.)</t>
    </r>
  </si>
  <si>
    <r>
      <t xml:space="preserve">Skup mleka 
</t>
    </r>
    <r>
      <rPr>
        <i/>
        <sz val="9"/>
        <rFont val="Arial"/>
        <family val="2"/>
        <charset val="238"/>
      </rPr>
      <t xml:space="preserve">Procurement of milk </t>
    </r>
  </si>
  <si>
    <r>
      <t xml:space="preserve">bydło (bez cieląt)
</t>
    </r>
    <r>
      <rPr>
        <i/>
        <sz val="9"/>
        <rFont val="Arial"/>
        <family val="2"/>
        <charset val="238"/>
      </rPr>
      <t xml:space="preserve">cattle (excluding calves) </t>
    </r>
  </si>
  <si>
    <r>
      <t xml:space="preserve">trzoda chlewna
 </t>
    </r>
    <r>
      <rPr>
        <i/>
        <sz val="9"/>
        <rFont val="Arial"/>
        <family val="2"/>
        <charset val="238"/>
      </rPr>
      <t xml:space="preserve">pigs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</si>
  <si>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</si>
  <si>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sprzedana przemysłu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of industry </t>
    </r>
    <r>
      <rPr>
        <i/>
        <vertAlign val="superscript"/>
        <sz val="9"/>
        <rFont val="Arial"/>
        <family val="2"/>
        <charset val="238"/>
      </rPr>
      <t xml:space="preserve">a </t>
    </r>
  </si>
  <si>
    <r>
      <t xml:space="preserve">ogółem
</t>
    </r>
    <r>
      <rPr>
        <i/>
        <sz val="9"/>
        <rFont val="Arial"/>
        <family val="2"/>
        <charset val="238"/>
      </rPr>
      <t xml:space="preserve">total </t>
    </r>
  </si>
  <si>
    <t xml:space="preserve">    a Ceny stałe (średnie ceny bieżące 2015 r.); patrz uwagi ogólne pkt 11.</t>
  </si>
  <si>
    <t xml:space="preserve">    a Constant prices (2015 average current prices); see general notes item 11.</t>
  </si>
  <si>
    <t xml:space="preserve">LUDNOŚĆ </t>
  </si>
  <si>
    <t xml:space="preserve">POPULATION </t>
  </si>
  <si>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</si>
  <si>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t xml:space="preserve">  POPULATION  AND  VITAL  STATISTICS </t>
    </r>
    <r>
      <rPr>
        <i/>
        <vertAlign val="superscript"/>
        <sz val="10"/>
        <rFont val="Arial"/>
        <family val="2"/>
        <charset val="238"/>
      </rPr>
      <t xml:space="preserve">a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</si>
  <si>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</si>
  <si>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Ludność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Population </t>
    </r>
    <r>
      <rPr>
        <i/>
        <vertAlign val="superscript"/>
        <sz val="9"/>
        <rFont val="Arial"/>
        <family val="2"/>
        <charset val="238"/>
      </rPr>
      <t>b</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</si>
  <si>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</si>
  <si>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</si>
  <si>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</si>
  <si>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c</t>
    </r>
    <r>
      <rPr>
        <i/>
        <sz val="9"/>
        <rFont val="Arial"/>
        <family val="2"/>
        <charset val="238"/>
      </rPr>
      <t xml:space="preserve"> 
Natural increase </t>
    </r>
    <r>
      <rPr>
        <i/>
        <vertAlign val="superscript"/>
        <sz val="9"/>
        <rFont val="Arial"/>
        <family val="2"/>
        <charset val="238"/>
      </rPr>
      <t>c</t>
    </r>
    <r>
      <rPr>
        <i/>
        <sz val="9"/>
        <rFont val="Arial"/>
        <family val="2"/>
        <charset val="238"/>
      </rPr>
      <t xml:space="preserve"> </t>
    </r>
  </si>
  <si>
    <r>
      <t xml:space="preserve">Urodzenia żywe 
</t>
    </r>
    <r>
      <rPr>
        <i/>
        <sz val="9"/>
        <rFont val="Arial"/>
        <family val="2"/>
        <charset val="238"/>
      </rPr>
      <t xml:space="preserve">Live births </t>
    </r>
  </si>
  <si>
    <r>
      <t xml:space="preserve">Przyrost naturalny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c </t>
    </r>
  </si>
  <si>
    <r>
      <t xml:space="preserve">w liczbach bezwzględnych     </t>
    </r>
    <r>
      <rPr>
        <i/>
        <sz val="9"/>
        <rFont val="Arial"/>
        <family val="2"/>
        <charset val="238"/>
      </rPr>
      <t>in absolute numbers</t>
    </r>
  </si>
  <si>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</si>
  <si>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</si>
  <si>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</si>
  <si>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r>
      <rPr>
        <sz val="10"/>
        <rFont val="Arial"/>
        <family val="2"/>
        <charset val="238"/>
      </rPr>
      <t xml:space="preserve">TABL. 1. </t>
    </r>
    <r>
      <rPr>
        <b/>
        <sz val="10"/>
        <rFont val="Arial"/>
        <family val="2"/>
        <charset val="238"/>
      </rPr>
      <t>WYBRANE  DANE  O  WOJEWÓDZTWIE  (dok.)</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</si>
  <si>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Sale of construction 
and assembly production </t>
    </r>
    <r>
      <rPr>
        <i/>
        <vertAlign val="superscript"/>
        <sz val="9"/>
        <rFont val="Arial"/>
        <family val="2"/>
        <charset val="238"/>
      </rPr>
      <t>ab</t>
    </r>
  </si>
  <si>
    <r>
      <t xml:space="preserve">Mieszkania oddane do użytkowania 
</t>
    </r>
    <r>
      <rPr>
        <i/>
        <sz val="9"/>
        <rFont val="Arial"/>
        <family val="2"/>
        <charset val="238"/>
      </rPr>
      <t xml:space="preserve">Dwellings completed </t>
    </r>
  </si>
  <si>
    <r>
      <t xml:space="preserve">ogółem
 </t>
    </r>
    <r>
      <rPr>
        <i/>
        <sz val="9"/>
        <rFont val="Arial"/>
        <family val="2"/>
        <charset val="238"/>
      </rPr>
      <t xml:space="preserve">total </t>
    </r>
  </si>
  <si>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</si>
  <si>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</si>
  <si>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 xml:space="preserve">  Stan w końcu miesiąca</t>
  </si>
  <si>
    <t xml:space="preserve">  End of month</t>
  </si>
  <si>
    <r>
      <t xml:space="preserve">Ogółem
</t>
    </r>
    <r>
      <rPr>
        <i/>
        <sz val="9"/>
        <rFont val="Arial"/>
        <family val="2"/>
        <charset val="238"/>
      </rPr>
      <t>Grand total</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</si>
  <si>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</si>
  <si>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razem 
 </t>
    </r>
    <r>
      <rPr>
        <i/>
        <sz val="9"/>
        <rFont val="Arial"/>
        <family val="2"/>
        <charset val="238"/>
      </rPr>
      <t>total</t>
    </r>
  </si>
  <si>
    <t>A</t>
  </si>
  <si>
    <t>B</t>
  </si>
  <si>
    <t xml:space="preserve">    a See general notes item 11.</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</si>
  <si>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</si>
  <si>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</si>
  <si>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</si>
  <si>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</si>
  <si>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</si>
  <si>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razem
</t>
    </r>
    <r>
      <rPr>
        <i/>
        <sz val="9"/>
        <rFont val="Arial"/>
        <family val="2"/>
        <charset val="238"/>
      </rPr>
      <t>total</t>
    </r>
  </si>
  <si>
    <r>
      <t xml:space="preserve">górnictwo
i wydobywanie
</t>
    </r>
    <r>
      <rPr>
        <i/>
        <sz val="9"/>
        <rFont val="Arial"/>
        <family val="2"/>
        <charset val="238"/>
      </rPr>
      <t>mining 
and quarrying</t>
    </r>
  </si>
  <si>
    <t>I-XII</t>
  </si>
  <si>
    <t>I-VII</t>
  </si>
  <si>
    <t>I-VIII</t>
  </si>
  <si>
    <t>I-IX</t>
  </si>
  <si>
    <t>I-X</t>
  </si>
  <si>
    <t>I-XI</t>
  </si>
  <si>
    <t>I-II</t>
  </si>
  <si>
    <t>I-III</t>
  </si>
  <si>
    <t>I-IV</t>
  </si>
  <si>
    <t>I-V</t>
  </si>
  <si>
    <t xml:space="preserve">    a Patrz uwagi ogólne pkt 11. </t>
  </si>
  <si>
    <r>
      <rPr>
        <sz val="10"/>
        <rFont val="Arial"/>
        <family val="2"/>
        <charset val="238"/>
      </rPr>
      <t>TABL. 4.</t>
    </r>
    <r>
      <rPr>
        <b/>
        <sz val="10"/>
        <rFont val="Arial"/>
        <family val="2"/>
        <charset val="238"/>
      </rPr>
      <t> PRZECIĘTNE  ZATRUDNIENIE  W  SEKTORZE  PRZEDSIĘBIORSTW  (dok.)</t>
    </r>
  </si>
  <si>
    <t xml:space="preserve">  AVERAGE  PAID  EMPLOYMENT  IN  ENTERPRISE  SECTOR  (cont.)</t>
  </si>
  <si>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</si>
  <si>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</si>
  <si>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transport 
i gospodarka magazynowa
</t>
    </r>
    <r>
      <rPr>
        <i/>
        <sz val="9"/>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</si>
  <si>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</si>
  <si>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</si>
  <si>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</si>
  <si>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rPr>
        <sz val="10"/>
        <rFont val="Arial"/>
        <family val="2"/>
        <charset val="238"/>
      </rPr>
      <t>TABL. 5.</t>
    </r>
    <r>
      <rPr>
        <b/>
        <sz val="10"/>
        <rFont val="Arial"/>
        <family val="2"/>
        <charset val="238"/>
      </rPr>
      <t xml:space="preserve"> BEZROBOTNI  ZAREJESTROWANI  I  OFERTY  PRACY</t>
    </r>
  </si>
  <si>
    <t xml:space="preserve">  REGISTERED  UNEMPLOYED  PERSONS  AND  JOB  OFFERS</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</si>
  <si>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</si>
  <si>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Bezrobotni zarejestrowani     </t>
    </r>
    <r>
      <rPr>
        <i/>
        <sz val="9"/>
        <rFont val="Arial"/>
        <family val="2"/>
        <charset val="238"/>
      </rPr>
      <t>Registered unemployed persons</t>
    </r>
  </si>
  <si>
    <r>
      <t xml:space="preserve">ogółem
</t>
    </r>
    <r>
      <rPr>
        <i/>
        <sz val="9"/>
        <rFont val="Arial"/>
        <family val="2"/>
        <charset val="238"/>
      </rPr>
      <t xml:space="preserve"> total</t>
    </r>
  </si>
  <si>
    <r>
      <t xml:space="preserve">z liczby ogółem     </t>
    </r>
    <r>
      <rPr>
        <i/>
        <sz val="9"/>
        <rFont val="Arial"/>
        <family val="2"/>
        <charset val="238"/>
      </rPr>
      <t>of total number</t>
    </r>
  </si>
  <si>
    <r>
      <t xml:space="preserve">kobiety 
</t>
    </r>
    <r>
      <rPr>
        <i/>
        <sz val="9"/>
        <rFont val="Arial"/>
        <family val="2"/>
        <charset val="238"/>
      </rPr>
      <t>females</t>
    </r>
  </si>
  <si>
    <r>
      <t xml:space="preserve">uprzednio pracujący 
</t>
    </r>
    <r>
      <rPr>
        <i/>
        <sz val="9"/>
        <rFont val="Arial"/>
        <family val="2"/>
        <charset val="238"/>
      </rPr>
      <t>previously working</t>
    </r>
  </si>
  <si>
    <r>
      <t>bez kwalifikacji zawodowych</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</si>
  <si>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b</t>
    </r>
  </si>
  <si>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</si>
  <si>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</si>
  <si>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</si>
  <si>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</si>
  <si>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r>
      <t xml:space="preserve">Bezrobotni nowo zarejestrowani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Newly registered unemployed persons </t>
    </r>
    <r>
      <rPr>
        <i/>
        <vertAlign val="superscript"/>
        <sz val="9"/>
        <rFont val="Arial"/>
        <family val="2"/>
        <charset val="238"/>
      </rPr>
      <t>b</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</si>
  <si>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</si>
  <si>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r>
      <t xml:space="preserve">zgłoszone 
w ciągu miesiąca 
</t>
    </r>
    <r>
      <rPr>
        <i/>
        <sz val="9"/>
        <rFont val="Arial"/>
        <family val="2"/>
        <charset val="238"/>
      </rPr>
      <t>declaring during 
a month</t>
    </r>
  </si>
  <si>
    <r>
      <t xml:space="preserve">stan w końcu 
miesiąca
</t>
    </r>
    <r>
      <rPr>
        <i/>
        <sz val="9"/>
        <rFont val="Arial"/>
        <family val="2"/>
        <charset val="238"/>
      </rPr>
      <t>end of month</t>
    </r>
  </si>
  <si>
    <t xml:space="preserve">    a Patrz wyjaśnienia metodyczne pkt 4.   b W ciągu miesiąca.</t>
  </si>
  <si>
    <t xml:space="preserve">    a See methodological notes item 4.   b During a month.    </t>
  </si>
  <si>
    <t xml:space="preserve">  Stan w końcu miesiąca </t>
  </si>
  <si>
    <t xml:space="preserve">  End of month </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</si>
  <si>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t>
    </r>
    <r>
      <rPr>
        <sz val="9"/>
        <rFont val="Arial"/>
        <family val="2"/>
        <charset val="238"/>
      </rPr>
      <t xml:space="preserve">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</si>
  <si>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W wieku     </t>
    </r>
    <r>
      <rPr>
        <i/>
        <sz val="9"/>
        <rFont val="Arial"/>
        <family val="2"/>
        <charset val="238"/>
      </rPr>
      <t>By age</t>
    </r>
  </si>
  <si>
    <r>
      <t xml:space="preserve">Osoby korzystające 
ze świadczeń pomocy społecznej
</t>
    </r>
    <r>
      <rPr>
        <i/>
        <sz val="9"/>
        <color indexed="8"/>
        <rFont val="Arial"/>
        <family val="2"/>
        <charset val="238"/>
      </rPr>
      <t>Persons benefiting from social assistance</t>
    </r>
  </si>
  <si>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</si>
  <si>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</si>
  <si>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r>
      <rPr>
        <sz val="10"/>
        <rFont val="Arial"/>
        <family val="2"/>
        <charset val="238"/>
      </rPr>
      <t>TABL. 7.</t>
    </r>
    <r>
      <rPr>
        <b/>
        <sz val="10"/>
        <rFont val="Arial"/>
        <family val="2"/>
        <charset val="238"/>
      </rPr>
      <t xml:space="preserve"> BEZROBOTNI  ZAREJESTROWANI  WEDŁUG  POZIOMU  WYKSZTAŁCENIA,  WIEKU,  CZASU   </t>
    </r>
  </si>
  <si>
    <t xml:space="preserve">  POZOSTAWANIA  BEZ  PRACY  I  STAŻU  PRACY</t>
  </si>
  <si>
    <t xml:space="preserve">  REGISTERED  UNEMPLOYED  PERSONS  BY  EDUCATIONAL  LEVEL,  AGE,  DURATION  </t>
  </si>
  <si>
    <t xml:space="preserve">  OF  UNEMPLOYMENT  AND  WORK  SENIORITY </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</si>
  <si>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</si>
  <si>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Ogółem 
</t>
    </r>
    <r>
      <rPr>
        <i/>
        <sz val="9"/>
        <rFont val="Arial"/>
        <family val="2"/>
        <charset val="238"/>
      </rPr>
      <t xml:space="preserve">Total </t>
    </r>
  </si>
  <si>
    <r>
      <t xml:space="preserve">wyższym
</t>
    </r>
    <r>
      <rPr>
        <i/>
        <sz val="9"/>
        <rFont val="Arial"/>
        <family val="2"/>
        <charset val="238"/>
      </rPr>
      <t xml:space="preserve">tertiary   </t>
    </r>
    <r>
      <rPr>
        <sz val="9"/>
        <rFont val="Arial"/>
        <family val="2"/>
        <charset val="238"/>
      </rPr>
      <t xml:space="preserve">      </t>
    </r>
  </si>
  <si>
    <r>
      <t xml:space="preserve">średnim zawodowym </t>
    </r>
    <r>
      <rPr>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</si>
  <si>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gimnazjalnym, podstawowym i niepełnym podstawowym 
</t>
    </r>
    <r>
      <rPr>
        <i/>
        <sz val="9"/>
        <rFont val="Arial"/>
        <family val="2"/>
        <charset val="238"/>
      </rPr>
      <t xml:space="preserve">lower secondary, primary and incomplete primary </t>
    </r>
  </si>
  <si>
    <t xml:space="preserve">25–34 </t>
  </si>
  <si>
    <t xml:space="preserve">35–44 </t>
  </si>
  <si>
    <t xml:space="preserve">45–54 </t>
  </si>
  <si>
    <r>
      <t xml:space="preserve">55 lat
i więcej  
</t>
    </r>
    <r>
      <rPr>
        <i/>
        <sz val="9"/>
        <rFont val="Arial"/>
        <family val="2"/>
        <charset val="238"/>
      </rPr>
      <t xml:space="preserve">55 years 
and more </t>
    </r>
  </si>
  <si>
    <r>
      <t>B</t>
    </r>
    <r>
      <rPr>
        <sz val="9"/>
        <rFont val="Arial"/>
        <family val="2"/>
        <charset val="238"/>
      </rPr>
      <t xml:space="preserve"> </t>
    </r>
  </si>
  <si>
    <r>
      <t xml:space="preserve">    a</t>
    </r>
    <r>
      <rPr>
        <sz val="8"/>
        <rFont val="Arial"/>
        <family val="2"/>
        <charset val="238"/>
      </rPr>
      <t xml:space="preserve"> Łącznie z policealnym.   </t>
    </r>
  </si>
  <si>
    <t xml:space="preserve">    a Including post-secondary education. </t>
  </si>
  <si>
    <t xml:space="preserve">  POZOSTAWANIA  BEZ  PRACY  I  STAŻU  PRACY  (dok.)</t>
  </si>
  <si>
    <t xml:space="preserve">  OF  UNEMPLOYMENT  AND  WORK  SENIORITY  (cont.)</t>
  </si>
  <si>
    <r>
      <t xml:space="preserve">1 miesiąc 
i mniej 
</t>
    </r>
    <r>
      <rPr>
        <i/>
        <sz val="9"/>
        <rFont val="Arial"/>
        <family val="2"/>
        <charset val="238"/>
      </rPr>
      <t xml:space="preserve">1 month and less </t>
    </r>
  </si>
  <si>
    <t xml:space="preserve">1–3 </t>
  </si>
  <si>
    <t xml:space="preserve"> 3–6 </t>
  </si>
  <si>
    <t xml:space="preserve">6–12 </t>
  </si>
  <si>
    <t xml:space="preserve">12–24 </t>
  </si>
  <si>
    <t xml:space="preserve">1–5 </t>
  </si>
  <si>
    <t xml:space="preserve">5–10 </t>
  </si>
  <si>
    <t xml:space="preserve">10–20 </t>
  </si>
  <si>
    <t xml:space="preserve">20–30 </t>
  </si>
  <si>
    <r>
      <t xml:space="preserve">powyżej  
30 lat  
</t>
    </r>
    <r>
      <rPr>
        <i/>
        <sz val="9"/>
        <rFont val="Arial"/>
        <family val="2"/>
        <charset val="238"/>
      </rPr>
      <t xml:space="preserve">more than 30 years </t>
    </r>
  </si>
  <si>
    <t xml:space="preserve">    a Od momentu rejestracji w urzędzie pracy.   b Przedziały zostały domknięte prawostronnie.    </t>
  </si>
  <si>
    <t xml:space="preserve">    a From the date of registering in a labour office.   b Intervals were shifted upward.  </t>
  </si>
  <si>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</si>
  <si>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t xml:space="preserve">  ECONOMIC  ACTIVITY  OF  POPULATION  AGED  15  AND  MORE  BY  LFS </t>
    </r>
    <r>
      <rPr>
        <i/>
        <vertAlign val="superscript"/>
        <sz val="10"/>
        <rFont val="Arial"/>
        <family val="2"/>
        <charset val="238"/>
      </rPr>
      <t>a</t>
    </r>
  </si>
  <si>
    <r>
      <t xml:space="preserve">Ludność ogółem 
</t>
    </r>
    <r>
      <rPr>
        <i/>
        <sz val="9"/>
        <rFont val="Arial"/>
        <family val="2"/>
        <charset val="238"/>
      </rPr>
      <t>Population - grand  total</t>
    </r>
  </si>
  <si>
    <r>
      <t xml:space="preserve">Aktywni zawodowo 
 </t>
    </r>
    <r>
      <rPr>
        <i/>
        <sz val="9"/>
        <rFont val="Arial"/>
        <family val="2"/>
        <charset val="238"/>
      </rPr>
      <t>Econominally active population</t>
    </r>
  </si>
  <si>
    <r>
      <t xml:space="preserve">Współczynnik aktywności zawodowej 
</t>
    </r>
    <r>
      <rPr>
        <i/>
        <sz val="9"/>
        <rFont val="Arial"/>
        <family val="2"/>
        <charset val="238"/>
      </rPr>
      <t xml:space="preserve">Activity rate </t>
    </r>
  </si>
  <si>
    <r>
      <t xml:space="preserve">pracujący
</t>
    </r>
    <r>
      <rPr>
        <i/>
        <sz val="9"/>
        <rFont val="Arial"/>
        <family val="2"/>
        <charset val="238"/>
      </rPr>
      <t xml:space="preserve">employed 
persons </t>
    </r>
  </si>
  <si>
    <r>
      <t xml:space="preserve">w %     </t>
    </r>
    <r>
      <rPr>
        <i/>
        <sz val="9"/>
        <rFont val="Arial"/>
        <family val="2"/>
        <charset val="238"/>
      </rPr>
      <t>in %</t>
    </r>
  </si>
  <si>
    <t>IV-VI</t>
  </si>
  <si>
    <t>VII-IX</t>
  </si>
  <si>
    <t>X-XII</t>
  </si>
  <si>
    <t xml:space="preserve">    a Patrz wyjaśnienia metodyczne pkt 5.</t>
  </si>
  <si>
    <t xml:space="preserve">    a See methodological notes item 5.</t>
  </si>
  <si>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</si>
  <si>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r>
      <t xml:space="preserve">  UNEMPLOYMENT  BY  LFS </t>
    </r>
    <r>
      <rPr>
        <i/>
        <vertAlign val="superscript"/>
        <sz val="10"/>
        <rFont val="Arial"/>
        <family val="2"/>
        <charset val="238"/>
      </rPr>
      <t>a</t>
    </r>
    <r>
      <rPr>
        <i/>
        <sz val="10"/>
        <rFont val="Arial"/>
        <family val="2"/>
        <charset val="238"/>
      </rPr>
      <t xml:space="preserve"> </t>
    </r>
  </si>
  <si>
    <t xml:space="preserve">Bezrobotni </t>
  </si>
  <si>
    <t xml:space="preserve">   Stopa bezrobocia     </t>
  </si>
  <si>
    <t xml:space="preserve">Unemployed persons </t>
  </si>
  <si>
    <t xml:space="preserve">Unemployment rate </t>
  </si>
  <si>
    <r>
      <t>z liczby ogółem    </t>
    </r>
    <r>
      <rPr>
        <i/>
        <sz val="9"/>
        <rFont val="Arial"/>
        <family val="2"/>
        <charset val="238"/>
      </rPr>
      <t> of total number</t>
    </r>
  </si>
  <si>
    <r>
      <t xml:space="preserve">ogółem 
 </t>
    </r>
    <r>
      <rPr>
        <i/>
        <sz val="9"/>
        <rFont val="Arial"/>
        <family val="2"/>
        <charset val="238"/>
      </rPr>
      <t xml:space="preserve">total </t>
    </r>
  </si>
  <si>
    <r>
      <t xml:space="preserve">mężczyźni 
</t>
    </r>
    <r>
      <rPr>
        <i/>
        <sz val="9"/>
        <rFont val="Arial"/>
        <family val="2"/>
        <charset val="238"/>
      </rPr>
      <t xml:space="preserve"> males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</si>
  <si>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</si>
  <si>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</si>
  <si>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</si>
  <si>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osoby 
w wieku  
15–24 lata  
 </t>
    </r>
    <r>
      <rPr>
        <i/>
        <sz val="9"/>
        <rFont val="Arial"/>
        <family val="2"/>
        <charset val="238"/>
      </rPr>
      <t xml:space="preserve">persons aged 15–24  </t>
    </r>
  </si>
  <si>
    <r>
      <t xml:space="preserve">kobiety 
 </t>
    </r>
    <r>
      <rPr>
        <i/>
        <sz val="9"/>
        <rFont val="Arial"/>
        <family val="2"/>
        <charset val="238"/>
      </rPr>
      <t xml:space="preserve">females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</si>
  <si>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</si>
  <si>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</si>
  <si>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t xml:space="preserve">    a Patrz wyjaśnienia metodyczne pkt 5.</t>
  </si>
  <si>
    <t xml:space="preserve">WYNAGRODZENIA  I  ŚWIADCZENIA  SPOŁECZNE </t>
  </si>
  <si>
    <t xml:space="preserve">WAGES  AND  SALARIES  AND  SOCIAL  BENEFITS </t>
  </si>
  <si>
    <r>
      <t xml:space="preserve">TABL. 10. </t>
    </r>
    <r>
      <rPr>
        <b/>
        <sz val="10"/>
        <rFont val="Arial"/>
        <family val="2"/>
        <charset val="238"/>
      </rPr>
      <t>PRZECIĘTNE  MIESIĘCZNE  WYNAGRODZENIA  BRUTTO  W  SEKTORZE  PRZEDSIĘBIORSTW</t>
    </r>
  </si>
  <si>
    <t xml:space="preserve"> AVERAGE  MONTHLY  GROSS WAGES  AND SALARIES  IN  ENTERPRISE  SECTOR</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</si>
  <si>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</si>
  <si>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budownictwo
</t>
    </r>
    <r>
      <rPr>
        <i/>
        <sz val="9"/>
        <rFont val="Arial"/>
        <family val="2"/>
        <charset val="238"/>
      </rPr>
      <t>construction</t>
    </r>
  </si>
  <si>
    <r>
      <t xml:space="preserve">górnictwo 
i wydobywanie
</t>
    </r>
    <r>
      <rPr>
        <i/>
        <sz val="9"/>
        <rFont val="Arial"/>
        <family val="2"/>
        <charset val="238"/>
      </rPr>
      <t>mining 
and quarrying</t>
    </r>
  </si>
  <si>
    <r>
      <t xml:space="preserve">przetwórstwo przemysłowe
</t>
    </r>
    <r>
      <rPr>
        <i/>
        <sz val="9"/>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</si>
  <si>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</si>
  <si>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</si>
  <si>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TABL. 10. </t>
    </r>
    <r>
      <rPr>
        <b/>
        <sz val="10"/>
        <rFont val="Arial"/>
        <family val="2"/>
        <charset val="238"/>
      </rPr>
      <t>PRZECIĘTNE  MIESIĘCZNE  WYNAGRODZENIA  BRUTTO  W  SEKTORZE  PRZEDSIĘBIORSTW  (dok.)</t>
    </r>
  </si>
  <si>
    <t xml:space="preserve"> AVERAGE MONTHLY  GROSS WAGES  AND SALARIES  IN  ENTERPRISE  SECTOR  (cont.)</t>
  </si>
  <si>
    <r>
      <t xml:space="preserve">transport i gospodarka magazynowa
</t>
    </r>
    <r>
      <rPr>
        <i/>
        <sz val="9"/>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</si>
  <si>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</si>
  <si>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informacja 
i komunikacja
</t>
    </r>
    <r>
      <rPr>
        <i/>
        <sz val="9"/>
        <rFont val="Arial"/>
        <family val="2"/>
        <charset val="238"/>
      </rPr>
      <t>information 
and communication</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</si>
  <si>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</si>
  <si>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</si>
  <si>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r>
      <t xml:space="preserve"> SOCIAL  BENEFITS </t>
    </r>
    <r>
      <rPr>
        <i/>
        <vertAlign val="superscript"/>
        <sz val="10"/>
        <rFont val="Arial"/>
        <family val="2"/>
        <charset val="238"/>
      </rPr>
      <t xml:space="preserve">a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</si>
  <si>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</si>
  <si>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rolników  indywidualnych 
</t>
    </r>
    <r>
      <rPr>
        <i/>
        <sz val="9"/>
        <rFont val="Arial"/>
        <family val="2"/>
        <charset val="238"/>
      </rPr>
      <t xml:space="preserve">farmers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</si>
  <si>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</si>
  <si>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</si>
  <si>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t xml:space="preserve">I-III </t>
  </si>
  <si>
    <t xml:space="preserve">    a Patrz wyjaśnienia metodyczne pkt 8.   b Przeciętna miesięczna. </t>
  </si>
  <si>
    <r>
      <t xml:space="preserve">    a See methodological notes item 8.   b Monthly average.</t>
    </r>
    <r>
      <rPr>
        <sz val="8"/>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</si>
  <si>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</si>
  <si>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</si>
  <si>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</si>
  <si>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</si>
  <si>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</si>
  <si>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</si>
  <si>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</si>
  <si>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</si>
  <si>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przychody finansowe         
</t>
    </r>
    <r>
      <rPr>
        <i/>
        <sz val="9"/>
        <rFont val="Arial"/>
        <family val="2"/>
        <charset val="238"/>
      </rPr>
      <t xml:space="preserve">financial  revenues </t>
    </r>
  </si>
  <si>
    <r>
      <t xml:space="preserve">ogółem            
</t>
    </r>
    <r>
      <rPr>
        <i/>
        <sz val="9"/>
        <rFont val="Arial"/>
        <family val="2"/>
        <charset val="238"/>
      </rPr>
      <t xml:space="preserve">total </t>
    </r>
  </si>
  <si>
    <r>
      <t xml:space="preserve">koszt własny sprzedanych produktów       
</t>
    </r>
    <r>
      <rPr>
        <i/>
        <sz val="9"/>
        <rFont val="Arial"/>
        <family val="2"/>
        <charset val="238"/>
      </rPr>
      <t xml:space="preserve">cost of products sold </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</si>
  <si>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</si>
  <si>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</si>
  <si>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pozostałe przychody operacyjne                      
</t>
    </r>
    <r>
      <rPr>
        <i/>
        <sz val="9"/>
        <rFont val="Arial"/>
        <family val="2"/>
        <charset val="238"/>
      </rPr>
      <t>other operational revenues</t>
    </r>
  </si>
  <si>
    <t>a Patrz uwagi ogólne pkt 9.2 oraz wyjaśnienia metodyczne pkt 9–13.</t>
  </si>
  <si>
    <t xml:space="preserve">a See general notes item 9.2 and methodological notes item 9–13. </t>
  </si>
  <si>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</si>
  <si>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i/>
        <vertAlign val="superscript"/>
        <sz val="10"/>
        <color indexed="8"/>
        <rFont val="Arial"/>
        <family val="2"/>
        <charset val="238"/>
      </rPr>
      <t>a</t>
    </r>
    <r>
      <rPr>
        <i/>
        <sz val="10"/>
        <color indexed="8"/>
        <rFont val="Arial"/>
        <family val="2"/>
        <charset val="238"/>
      </rPr>
      <t xml:space="preserve">  (cont.)</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</si>
  <si>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</si>
  <si>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brutto                                            
</t>
    </r>
    <r>
      <rPr>
        <i/>
        <sz val="9"/>
        <rFont val="Arial"/>
        <family val="2"/>
        <charset val="238"/>
      </rPr>
      <t xml:space="preserve">Gross financial result </t>
    </r>
  </si>
  <si>
    <r>
      <t xml:space="preserve">Wynik finansowy netto                                            
</t>
    </r>
    <r>
      <rPr>
        <i/>
        <sz val="9"/>
        <rFont val="Arial"/>
        <family val="2"/>
        <charset val="238"/>
      </rPr>
      <t xml:space="preserve">Net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</si>
  <si>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</si>
  <si>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</si>
  <si>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</si>
  <si>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</si>
  <si>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</si>
  <si>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</si>
  <si>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t xml:space="preserve">a Patrz uwagi ogólne pkt 9.2 oraz wyjaśnienia metodyczne pkt 9–13. </t>
  </si>
  <si>
    <r>
      <rPr>
        <sz val="10"/>
        <rFont val="Arial"/>
        <family val="2"/>
        <charset val="238"/>
      </rPr>
      <t xml:space="preserve">TABL. 13. </t>
    </r>
    <r>
      <rPr>
        <b/>
        <sz val="10"/>
        <rFont val="Arial"/>
        <family val="2"/>
        <charset val="238"/>
      </rPr>
      <t>WYNIKI  FINANSOWE  PRZEDSIĘBIORSTW  WEDŁUG  SEKCJI</t>
    </r>
  </si>
  <si>
    <r>
      <t xml:space="preserve"> I. PRZYCHODY,  KOSZTY,  WYNIK  FINANSOWY  ZE  SPRZEDAŻY </t>
    </r>
    <r>
      <rPr>
        <vertAlign val="superscript"/>
        <sz val="10"/>
        <rFont val="Arial"/>
        <family val="2"/>
        <charset val="238"/>
      </rPr>
      <t>a</t>
    </r>
  </si>
  <si>
    <t xml:space="preserve"> FINANCIAL  RESULTS  OF  ENTERPRISES  BY  SECTIONS </t>
  </si>
  <si>
    <r>
      <t xml:space="preserve"> I. REVENUES,  COSTS,  FINANCIAL  RESULT  FROM  SALE </t>
    </r>
    <r>
      <rPr>
        <i/>
        <vertAlign val="superscript"/>
        <sz val="10"/>
        <rFont val="Arial"/>
        <family val="2"/>
        <charset val="238"/>
      </rPr>
      <t>a</t>
    </r>
  </si>
  <si>
    <r>
      <t xml:space="preserve">OKRESY
</t>
    </r>
    <r>
      <rPr>
        <i/>
        <sz val="9"/>
        <rFont val="Arial"/>
        <family val="2"/>
        <charset val="238"/>
      </rPr>
      <t>PERIODS</t>
    </r>
  </si>
  <si>
    <r>
      <t xml:space="preserve">Ogółem
</t>
    </r>
    <r>
      <rPr>
        <i/>
        <sz val="9"/>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</si>
  <si>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</si>
  <si>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transport               
 i gospodarka magazynowa
</t>
    </r>
    <r>
      <rPr>
        <i/>
        <sz val="9"/>
        <rFont val="Arial"/>
        <family val="2"/>
        <charset val="238"/>
      </rPr>
      <t>transportation and storage</t>
    </r>
  </si>
  <si>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</si>
  <si>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</si>
  <si>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</si>
  <si>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</si>
  <si>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</si>
  <si>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r>
      <rPr>
        <sz val="10"/>
        <rFont val="Arial"/>
        <family val="2"/>
        <charset val="238"/>
      </rPr>
      <t xml:space="preserve">TABL. 13. </t>
    </r>
    <r>
      <rPr>
        <b/>
        <sz val="10"/>
        <rFont val="Arial"/>
        <family val="2"/>
        <charset val="238"/>
      </rPr>
      <t>WYNIKI  FINANSOWE  PRZEDSIĘBIORSTW  WEDŁUG  SEKCJI  (cd.)</t>
    </r>
  </si>
  <si>
    <r>
      <t xml:space="preserve"> II. WYNIK  FINANSOWY  BRUTTO </t>
    </r>
    <r>
      <rPr>
        <vertAlign val="superscript"/>
        <sz val="10"/>
        <rFont val="Arial"/>
        <family val="2"/>
        <charset val="238"/>
      </rPr>
      <t>a</t>
    </r>
  </si>
  <si>
    <t xml:space="preserve"> </t>
  </si>
  <si>
    <t xml:space="preserve"> FINANCIAL  RESULTS  OF  ENTERPRISES  BY  SECTIONS  (cont.)</t>
  </si>
  <si>
    <r>
      <t xml:space="preserve"> II. GROSS  FINANCIAL  RESULT </t>
    </r>
    <r>
      <rPr>
        <i/>
        <vertAlign val="superscript"/>
        <sz val="10"/>
        <rFont val="Arial"/>
        <family val="2"/>
        <charset val="238"/>
      </rPr>
      <t>a</t>
    </r>
  </si>
  <si>
    <r>
      <t xml:space="preserve">Ogółem
</t>
    </r>
    <r>
      <rPr>
        <i/>
        <sz val="9"/>
        <rFont val="Arial"/>
        <family val="2"/>
        <charset val="238"/>
      </rPr>
      <t>Total</t>
    </r>
  </si>
  <si>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</si>
  <si>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</si>
  <si>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</si>
  <si>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</si>
  <si>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</si>
  <si>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</si>
  <si>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</si>
  <si>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r>
      <rPr>
        <sz val="10"/>
        <rFont val="Arial"/>
        <family val="2"/>
        <charset val="238"/>
      </rPr>
      <t>TABL. 13.</t>
    </r>
    <r>
      <rPr>
        <b/>
        <sz val="10"/>
        <rFont val="Arial"/>
        <family val="2"/>
        <charset val="238"/>
      </rPr>
      <t xml:space="preserve"> WYNIKI  FINANSOWE  PRZEDSIĘBIORSTW  WEDŁUG  SEKCJI  (dok.)</t>
    </r>
  </si>
  <si>
    <r>
      <t xml:space="preserve"> III. WYNIK  FINANSOWY  NETTO </t>
    </r>
    <r>
      <rPr>
        <b/>
        <i/>
        <vertAlign val="superscript"/>
        <sz val="10"/>
        <rFont val="Arial"/>
        <family val="2"/>
        <charset val="238"/>
      </rPr>
      <t>a</t>
    </r>
  </si>
  <si>
    <r>
      <t xml:space="preserve"> </t>
    </r>
    <r>
      <rPr>
        <i/>
        <sz val="10"/>
        <rFont val="Arial"/>
        <family val="2"/>
        <charset val="238"/>
      </rPr>
      <t>FINANCIAL RESULTS  OF  ENTERPRISES  BY  SECTIONS  (cont.)</t>
    </r>
  </si>
  <si>
    <r>
      <t xml:space="preserve"> </t>
    </r>
    <r>
      <rPr>
        <i/>
        <sz val="10"/>
        <rFont val="Arial"/>
        <family val="2"/>
        <charset val="238"/>
      </rPr>
      <t xml:space="preserve">III. NET  FINANCIAL  RESULT </t>
    </r>
    <r>
      <rPr>
        <i/>
        <vertAlign val="superscript"/>
        <sz val="10"/>
        <rFont val="Arial"/>
        <family val="2"/>
        <charset val="238"/>
      </rPr>
      <t>a</t>
    </r>
  </si>
  <si>
    <t>Zysk netto w mln zł</t>
  </si>
  <si>
    <t xml:space="preserve">I-IX </t>
  </si>
  <si>
    <t xml:space="preserve">Strata netto w mln zł </t>
  </si>
  <si>
    <t xml:space="preserve">Wynik finansowy netto w mln zł </t>
  </si>
  <si>
    <t xml:space="preserve">    a Patrz uwagi ogólne pkt 9.2 oraz wyjaśnienia metodyczne pkt 13.         </t>
  </si>
  <si>
    <r>
      <rPr>
        <sz val="10"/>
        <rFont val="Arial"/>
        <family val="2"/>
        <charset val="238"/>
      </rPr>
      <t xml:space="preserve">TABL. 14. </t>
    </r>
    <r>
      <rPr>
        <b/>
        <sz val="10"/>
        <rFont val="Arial"/>
        <family val="2"/>
        <charset val="238"/>
      </rPr>
      <t xml:space="preserve">RELACJE  EKONOMICZNE  ORAZ  STRUKTURA  PRZEDSIĘBIORSTW  WEDŁUG  UZYSKANYCH  WYNIKÓW  </t>
    </r>
  </si>
  <si>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t>
    </r>
  </si>
  <si>
    <r>
      <t xml:space="preserve">ECONOMIC  RELATIONS  AND  COMPOSITION  OF  ENTERPRISES  BY  OBTAINED  FINANCIAL  RESULT </t>
    </r>
    <r>
      <rPr>
        <i/>
        <vertAlign val="superscript"/>
        <sz val="10"/>
        <rFont val="Arial"/>
        <family val="2"/>
        <charset val="238"/>
      </rPr>
      <t>a</t>
    </r>
  </si>
  <si>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</si>
  <si>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</si>
  <si>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</si>
  <si>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</si>
  <si>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(cd.)</t>
    </r>
  </si>
  <si>
    <r>
      <t xml:space="preserve">ECONOMIC  RELATIONS  AND  COMPOSITION  OF  ENTERPRISES  BY  OBTAINED  FINANCIAL  RESULT </t>
    </r>
    <r>
      <rPr>
        <i/>
        <vertAlign val="superscript"/>
        <sz val="10"/>
        <rFont val="Arial"/>
        <family val="2"/>
        <charset val="238"/>
      </rPr>
      <t xml:space="preserve">a </t>
    </r>
    <r>
      <rPr>
        <i/>
        <sz val="10"/>
        <rFont val="Arial"/>
        <family val="2"/>
        <charset val="238"/>
      </rPr>
      <t xml:space="preserve"> (cont.)</t>
    </r>
  </si>
  <si>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</si>
  <si>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</si>
  <si>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</si>
  <si>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</si>
  <si>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</si>
  <si>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</si>
  <si>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r>
      <rPr>
        <sz val="10"/>
        <rFont val="Arial"/>
        <family val="2"/>
        <charset val="238"/>
      </rPr>
      <t>TABL. 14.</t>
    </r>
    <r>
      <rPr>
        <b/>
        <sz val="10"/>
        <rFont val="Arial"/>
        <family val="2"/>
        <charset val="238"/>
      </rPr>
      <t xml:space="preserve"> RELACJE  EKONOMICZNE  ORAZ  STRUKTURA  PRZEDSIĘBIORSTW  WEDŁUG  UZYSKANYCH  WYNIKÓW  </t>
    </r>
  </si>
  <si>
    <r>
      <t xml:space="preserve">FINANSOWYCH </t>
    </r>
    <r>
      <rPr>
        <b/>
        <vertAlign val="superscript"/>
        <sz val="10"/>
        <rFont val="Arial"/>
        <family val="2"/>
        <charset val="238"/>
      </rPr>
      <t>a</t>
    </r>
    <r>
      <rPr>
        <b/>
        <sz val="10"/>
        <rFont val="Arial"/>
        <family val="2"/>
        <charset val="238"/>
      </rPr>
      <t xml:space="preserve">  (dok.)</t>
    </r>
  </si>
  <si>
    <r>
      <t xml:space="preserve">ECONOMIC  RELATIONS  AND  COMPOSITION OF  ENTERPRISES  BY  OBTAINED  FINANCIAL  RESULT </t>
    </r>
    <r>
      <rPr>
        <i/>
        <vertAlign val="superscript"/>
        <sz val="10"/>
        <rFont val="Arial"/>
        <family val="2"/>
        <charset val="238"/>
      </rPr>
      <t>a</t>
    </r>
    <r>
      <rPr>
        <i/>
        <sz val="10"/>
        <rFont val="Arial"/>
        <family val="2"/>
        <charset val="238"/>
      </rPr>
      <t xml:space="preserve">  (cont.)</t>
    </r>
  </si>
  <si>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</si>
  <si>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</si>
  <si>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</si>
  <si>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number of enterprises showing net profit in total number of enterprises </t>
    </r>
    <r>
      <rPr>
        <i/>
        <vertAlign val="superscript"/>
        <sz val="9"/>
        <rFont val="Arial"/>
        <family val="2"/>
        <charset val="238"/>
      </rPr>
      <t>b</t>
    </r>
    <r>
      <rPr>
        <i/>
        <sz val="9"/>
        <rFont val="Arial"/>
        <family val="2"/>
        <charset val="238"/>
      </rPr>
      <t xml:space="preserve"> in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</si>
  <si>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</si>
  <si>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</si>
  <si>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t>Stan w końcu okresu</t>
  </si>
  <si>
    <r>
      <t xml:space="preserve">CURRENT  ASSETS  AND  SHORT-TERM  AND  LONG-TERM  LIABILITIES  OF  ENTERPRISES </t>
    </r>
    <r>
      <rPr>
        <i/>
        <vertAlign val="superscript"/>
        <sz val="10"/>
        <rFont val="Arial"/>
        <family val="2"/>
        <charset val="238"/>
      </rPr>
      <t>a</t>
    </r>
  </si>
  <si>
    <t>End of period</t>
  </si>
  <si>
    <r>
      <t xml:space="preserve">Aktywa obrotowe     </t>
    </r>
    <r>
      <rPr>
        <i/>
        <sz val="9"/>
        <rFont val="Arial"/>
        <family val="2"/>
        <charset val="238"/>
      </rPr>
      <t>Current assets</t>
    </r>
  </si>
  <si>
    <r>
      <t xml:space="preserve">ogółem
</t>
    </r>
    <r>
      <rPr>
        <i/>
        <sz val="9"/>
        <rFont val="Arial"/>
        <family val="2"/>
        <charset val="238"/>
      </rPr>
      <t>total</t>
    </r>
  </si>
  <si>
    <r>
      <t xml:space="preserve">zapasy
</t>
    </r>
    <r>
      <rPr>
        <i/>
        <sz val="9"/>
        <rFont val="Arial"/>
        <family val="2"/>
        <charset val="238"/>
      </rPr>
      <t>stocks</t>
    </r>
  </si>
  <si>
    <r>
      <t xml:space="preserve">materiały
</t>
    </r>
    <r>
      <rPr>
        <i/>
        <sz val="9"/>
        <rFont val="Arial"/>
        <family val="2"/>
        <charset val="238"/>
      </rPr>
      <t>materials</t>
    </r>
  </si>
  <si>
    <r>
      <t xml:space="preserve">produkty gotowe
</t>
    </r>
    <r>
      <rPr>
        <i/>
        <sz val="9"/>
        <rFont val="Arial"/>
        <family val="2"/>
        <charset val="238"/>
      </rPr>
      <t>finished products</t>
    </r>
  </si>
  <si>
    <r>
      <t xml:space="preserve">towary
</t>
    </r>
    <r>
      <rPr>
        <i/>
        <sz val="9"/>
        <rFont val="Arial"/>
        <family val="2"/>
        <charset val="238"/>
      </rPr>
      <t>goods</t>
    </r>
  </si>
  <si>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</si>
  <si>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    a See general notes item 9.2 and methodological notes  item 14   b Including  liabilities  with  maturity of up to 1 year, apart from delivieries and services; excluding special funds.   c Regardless the maturity data.</t>
  </si>
  <si>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</si>
  <si>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i/>
        <vertAlign val="superscript"/>
        <sz val="10"/>
        <rFont val="Arial"/>
        <family val="2"/>
        <charset val="238"/>
      </rPr>
      <t xml:space="preserve">a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</si>
  <si>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</si>
  <si>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</si>
  <si>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</si>
  <si>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</si>
  <si>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</si>
  <si>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</si>
  <si>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</si>
  <si>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</si>
  <si>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</si>
  <si>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</si>
  <si>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</si>
  <si>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</si>
  <si>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i/>
        <vertAlign val="superscript"/>
        <sz val="10"/>
        <rFont val="Arial"/>
        <family val="2"/>
        <charset val="238"/>
      </rPr>
      <t xml:space="preserve">a  </t>
    </r>
    <r>
      <rPr>
        <i/>
        <sz val="10"/>
        <rFont val="Arial"/>
        <family val="2"/>
        <charset val="238"/>
      </rPr>
      <t>(cont.)</t>
    </r>
  </si>
  <si>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</si>
  <si>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</si>
  <si>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</si>
  <si>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</si>
  <si>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</si>
  <si>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</si>
  <si>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r>
      <t>Trade; repair of motor vehicles</t>
    </r>
    <r>
      <rPr>
        <i/>
        <vertAlign val="superscript"/>
        <sz val="9"/>
        <rFont val="Arial"/>
        <family val="2"/>
        <charset val="238"/>
      </rPr>
      <t>∆</t>
    </r>
    <r>
      <rPr>
        <i/>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</si>
  <si>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</si>
  <si>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</si>
  <si>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</si>
  <si>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r>
      <t>Accommodation and catering</t>
    </r>
    <r>
      <rPr>
        <i/>
        <vertAlign val="superscript"/>
        <sz val="9"/>
        <rFont val="Arial"/>
        <family val="2"/>
        <charset val="238"/>
      </rPr>
      <t>∆</t>
    </r>
    <r>
      <rPr>
        <i/>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</si>
  <si>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</si>
  <si>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</si>
  <si>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</si>
  <si>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</si>
  <si>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</si>
  <si>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</si>
  <si>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r>
      <t xml:space="preserve">TABL. 17. </t>
    </r>
    <r>
      <rPr>
        <b/>
        <sz val="10"/>
        <color indexed="8"/>
        <rFont val="Arial"/>
        <family val="2"/>
        <charset val="238"/>
      </rPr>
      <t xml:space="preserve">WSKAŹNIKI  CEN  TOWARÓW  I  USŁUG  KONSUMPCYJNYCH </t>
    </r>
  </si>
  <si>
    <t>PRICE  INDICES  OF  CONSUMER  GOODS  AND  SERVICES</t>
  </si>
  <si>
    <r>
      <t xml:space="preserve">OKRESY 
</t>
    </r>
    <r>
      <rPr>
        <i/>
        <sz val="9"/>
        <rFont val="Arial"/>
        <family val="2"/>
        <charset val="238"/>
      </rPr>
      <t>PERIODS</t>
    </r>
  </si>
  <si>
    <r>
      <t xml:space="preserve">Ogółem            </t>
    </r>
    <r>
      <rPr>
        <i/>
        <sz val="9"/>
        <rFont val="Arial"/>
        <family val="2"/>
        <charset val="238"/>
      </rPr>
      <t>Total</t>
    </r>
  </si>
  <si>
    <r>
      <t xml:space="preserve">żywność 
i napoje bezalkoholowe             </t>
    </r>
    <r>
      <rPr>
        <i/>
        <sz val="9"/>
        <rFont val="Arial"/>
        <family val="2"/>
        <charset val="238"/>
      </rPr>
      <t>food and non-             -alcoholic beverages</t>
    </r>
  </si>
  <si>
    <r>
      <t xml:space="preserve">napoje        alkoholowe              i wyroby         tytoniowe           </t>
    </r>
    <r>
      <rPr>
        <i/>
        <sz val="9"/>
        <rFont val="Arial"/>
        <family val="2"/>
        <charset val="238"/>
      </rPr>
      <t>alcoholic beverages       and tobacco</t>
    </r>
  </si>
  <si>
    <r>
      <t xml:space="preserve">odzież 
i obuwie 
</t>
    </r>
    <r>
      <rPr>
        <i/>
        <sz val="9"/>
        <rFont val="Arial"/>
        <family val="2"/>
        <charset val="238"/>
      </rPr>
      <t>clothing 
and footwear</t>
    </r>
  </si>
  <si>
    <r>
      <t xml:space="preserve">mieszkania </t>
    </r>
    <r>
      <rPr>
        <i/>
        <sz val="9"/>
        <rFont val="Arial"/>
        <family val="2"/>
        <charset val="238"/>
      </rPr>
      <t>dwellings</t>
    </r>
  </si>
  <si>
    <r>
      <t xml:space="preserve">zdrowie          </t>
    </r>
    <r>
      <rPr>
        <i/>
        <sz val="9"/>
        <rFont val="Arial"/>
        <family val="2"/>
        <charset val="238"/>
      </rPr>
      <t>health</t>
    </r>
  </si>
  <si>
    <r>
      <t xml:space="preserve">transport </t>
    </r>
    <r>
      <rPr>
        <i/>
        <sz val="9"/>
        <rFont val="Arial"/>
        <family val="2"/>
        <charset val="238"/>
      </rPr>
      <t>transport</t>
    </r>
  </si>
  <si>
    <r>
      <t xml:space="preserve">rekreacja              i kultura    </t>
    </r>
    <r>
      <rPr>
        <i/>
        <sz val="9"/>
        <rFont val="Arial"/>
        <family val="2"/>
        <charset val="238"/>
      </rPr>
      <t>recreation        and culture</t>
    </r>
  </si>
  <si>
    <r>
      <t xml:space="preserve">edukacja </t>
    </r>
    <r>
      <rPr>
        <i/>
        <sz val="9"/>
        <rFont val="Arial"/>
        <family val="2"/>
        <charset val="238"/>
      </rPr>
      <t>education</t>
    </r>
  </si>
  <si>
    <t> Analogiczny okres roku poprzedniego = 100</t>
  </si>
  <si>
    <t>Corresponding period of previous year = 100</t>
  </si>
  <si>
    <t>Okres poprzedni = 100</t>
  </si>
  <si>
    <t>Previous period = 100</t>
  </si>
  <si>
    <r>
      <t>TABL.18.</t>
    </r>
    <r>
      <rPr>
        <b/>
        <sz val="10"/>
        <rFont val="Arial"/>
        <family val="2"/>
        <charset val="238"/>
      </rPr>
      <t xml:space="preserve"> CENY  DETALICZNE  WYBRANYCH  TOWARÓW  I  USŁUG  KONSUMPCYJNYCH </t>
    </r>
  </si>
  <si>
    <t>RETAIL  PRICES  OF  SELECTED  CONSUMER  GOODS  AND  SERVICES</t>
  </si>
  <si>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</si>
  <si>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t xml:space="preserve">Ryż - za 1 kg  </t>
  </si>
  <si>
    <t>Rice - per kg</t>
  </si>
  <si>
    <t xml:space="preserve">Bułka pszenna - za 50 g  </t>
  </si>
  <si>
    <t>Wheat roll - per 50 g</t>
  </si>
  <si>
    <t xml:space="preserve">Chleb pszenno-żytni - za 0,5 kg  </t>
  </si>
  <si>
    <t>Wheat-rye bread - per 0.5 kg</t>
  </si>
  <si>
    <t xml:space="preserve">Mąka pszenna - za 1 kg  </t>
  </si>
  <si>
    <t>Wheat flour - per kg</t>
  </si>
  <si>
    <t xml:space="preserve">Kasza jęczmienna - za 0,5 kg  </t>
  </si>
  <si>
    <t>Pearl-barley groats - per 0.5 kg</t>
  </si>
  <si>
    <t>Mięso - za 1 kg:</t>
  </si>
  <si>
    <t>Meat - per kg:</t>
  </si>
  <si>
    <t xml:space="preserve">wołowe: z kością (rostbef) </t>
  </si>
  <si>
    <t>beef:      bone-in (roast-beef)</t>
  </si>
  <si>
    <t xml:space="preserve">   bez kości (z udźca)  </t>
  </si>
  <si>
    <t xml:space="preserve">   boneless (gammon)</t>
  </si>
  <si>
    <t>Disembowelled chicken - per kg</t>
  </si>
  <si>
    <t xml:space="preserve">Szynka wieprzowa gotowana - za 1 kg  </t>
  </si>
  <si>
    <t>Pork ham, boiled - per kg</t>
  </si>
  <si>
    <t>Kiełbasa - za 1 kg:</t>
  </si>
  <si>
    <t>Sausage - per kg:</t>
  </si>
  <si>
    <t xml:space="preserve">suszona </t>
  </si>
  <si>
    <t>dried</t>
  </si>
  <si>
    <t xml:space="preserve">wędzona </t>
  </si>
  <si>
    <t xml:space="preserve">smoked </t>
  </si>
  <si>
    <t xml:space="preserve">Filety z morszczuka mrożone - za 1 kg  </t>
  </si>
  <si>
    <t>Fillets of hake, frozen - per kg</t>
  </si>
  <si>
    <t>Mleko krowie spożywcze - za 1 l:</t>
  </si>
  <si>
    <t>Cows’ milk - per l:</t>
  </si>
  <si>
    <t xml:space="preserve">o zawartości tłuszczu 3-3,5%, sterylizowane  </t>
  </si>
  <si>
    <t>fat content 3-3.5%, sterilized</t>
  </si>
  <si>
    <t xml:space="preserve">o zawartości tłuszczu 2-2,5%  </t>
  </si>
  <si>
    <t>fat content 2-2.5%</t>
  </si>
  <si>
    <t>Ser - za 1 kg:</t>
  </si>
  <si>
    <t>Cheese - per kg:</t>
  </si>
  <si>
    <t xml:space="preserve">twarogowy półtłusty  </t>
  </si>
  <si>
    <t xml:space="preserve">semi-fat cottage </t>
  </si>
  <si>
    <t xml:space="preserve">dojrzewający </t>
  </si>
  <si>
    <t xml:space="preserve">ripening </t>
  </si>
  <si>
    <t xml:space="preserve">Śmietana o zawartości tłuszczu 18% - za 200 g </t>
  </si>
  <si>
    <t>Sour cream, fat content 18% - per 200 g</t>
  </si>
  <si>
    <t xml:space="preserve">Masło świeże o zawartości tłuszczu ok. 82,5% - za 200 g  </t>
  </si>
  <si>
    <t>Fresh butter, fat content about 82.5% - per 200 g</t>
  </si>
  <si>
    <t>grudzień</t>
  </si>
  <si>
    <t>December</t>
  </si>
  <si>
    <r>
      <t>TABL.18.</t>
    </r>
    <r>
      <rPr>
        <b/>
        <sz val="10"/>
        <rFont val="Arial"/>
        <family val="2"/>
        <charset val="238"/>
      </rPr>
      <t xml:space="preserve"> CENY  DETALICZNE  WYBRANYCH  TOWARÓW  I  USŁUG  KONSUMPCYJNYCH  (cd.)</t>
    </r>
  </si>
  <si>
    <t>RETAIL  PRICES  OF  SELECTED  CONSUMER  GOODS  AND  SERVICES  (cont.)</t>
  </si>
  <si>
    <t xml:space="preserve">Margaryna - za 400 g </t>
  </si>
  <si>
    <t>Margarine - per 400 g</t>
  </si>
  <si>
    <t xml:space="preserve">Olej rzepakowy produkcji krajowej - za 1 l  </t>
  </si>
  <si>
    <t>Rape-oil, domestic production - per l</t>
  </si>
  <si>
    <t xml:space="preserve">Jabłka - za 1 kg </t>
  </si>
  <si>
    <t>Apples - per kg</t>
  </si>
  <si>
    <t xml:space="preserve">Pomarańcze - za 1 kg </t>
  </si>
  <si>
    <t>Oranges -  per kg</t>
  </si>
  <si>
    <t xml:space="preserve">Cytryny - za 1 kg  </t>
  </si>
  <si>
    <t>Lemons - per kg</t>
  </si>
  <si>
    <t xml:space="preserve">Marchew - za 1 kg </t>
  </si>
  <si>
    <t>Carrots - per  kg</t>
  </si>
  <si>
    <t xml:space="preserve">Cebula - za 1 kg </t>
  </si>
  <si>
    <t>Onions - per kg</t>
  </si>
  <si>
    <t xml:space="preserve">Ziemniaki - za 1 kg </t>
  </si>
  <si>
    <t>Potatoes -  per kg</t>
  </si>
  <si>
    <t xml:space="preserve">Cukier biały kryształ - za 1 kg  </t>
  </si>
  <si>
    <t>White sugar, crystallized - per kg</t>
  </si>
  <si>
    <t xml:space="preserve">Czekolada mleczna - za 100 g  </t>
  </si>
  <si>
    <t>Milk chocolate - per 100 g</t>
  </si>
  <si>
    <t xml:space="preserve">Kawa naturalna mielona - za 250 g </t>
  </si>
  <si>
    <t>Natural coffee, ground - per 250 g</t>
  </si>
  <si>
    <t xml:space="preserve">Sok jabłkowy - za 1 l  </t>
  </si>
  <si>
    <t>Apple juice - per l</t>
  </si>
  <si>
    <t xml:space="preserve">Piwo jasne pełne, butelkowane - za 0,5 l  </t>
  </si>
  <si>
    <t>Beer, full light, bottled - per 0.5 l</t>
  </si>
  <si>
    <t xml:space="preserve">Koszula męska z elanobawełny, długi rękaw  </t>
  </si>
  <si>
    <t xml:space="preserve">Men’s shirt, polyester staple fibres and cotton, long sleeve </t>
  </si>
  <si>
    <t xml:space="preserve">Rajstopy damskie, gładkie 15 den </t>
  </si>
  <si>
    <t xml:space="preserve">Women’s tights, plain, 15 den </t>
  </si>
  <si>
    <t xml:space="preserve">Oczyszczenie chemiczne garnituru męskiego 2-częściowego - za 1 kpl.  </t>
  </si>
  <si>
    <t>Men’s suit dry-cleaning - per set</t>
  </si>
  <si>
    <t>Półbuty skórzane na podeszwie nieskórzanej - za 1 parę:</t>
  </si>
  <si>
    <t>Low leather shoes with non-leather sole - per pair:</t>
  </si>
  <si>
    <t xml:space="preserve">męskie  </t>
  </si>
  <si>
    <t>men’s</t>
  </si>
  <si>
    <t xml:space="preserve">damskie  </t>
  </si>
  <si>
    <t>women’s</t>
  </si>
  <si>
    <r>
      <t>TABL.18.</t>
    </r>
    <r>
      <rPr>
        <b/>
        <sz val="10"/>
        <rFont val="Arial"/>
        <family val="2"/>
        <charset val="238"/>
      </rPr>
      <t xml:space="preserve"> CENY  DETALICZNE  WYBRANYCH  TOWARÓW  I  USŁUG  KONSUMPCYJNYCH  (dok.)</t>
    </r>
  </si>
  <si>
    <t xml:space="preserve">Podzelowanie obuwia męskiego - za 1 parę  </t>
  </si>
  <si>
    <t>Resoling men’s shoes - per pair</t>
  </si>
  <si>
    <t xml:space="preserve">Bateria zlewozmywakowa  </t>
  </si>
  <si>
    <t>Sink fixture</t>
  </si>
  <si>
    <r>
      <t>Zimna woda z miejskiej sieci wodociągowej  - za 1 m</t>
    </r>
    <r>
      <rPr>
        <i/>
        <vertAlign val="superscript"/>
        <sz val="9"/>
        <rFont val="Arial"/>
        <family val="2"/>
        <charset val="238"/>
      </rPr>
      <t xml:space="preserve">3 </t>
    </r>
  </si>
  <si>
    <r>
      <t>Cold water by munical water-system - per m</t>
    </r>
    <r>
      <rPr>
        <i/>
        <vertAlign val="superscript"/>
        <sz val="9"/>
        <rFont val="Arial"/>
        <family val="2"/>
        <charset val="238"/>
      </rPr>
      <t>3</t>
    </r>
  </si>
  <si>
    <t xml:space="preserve">Wywóz śmieci niesegregowanych w budynkach wielorodzinnych - opłata od osoby </t>
  </si>
  <si>
    <t>Waste disposal not-sorted in multi-occupied - buildings payment from the person</t>
  </si>
  <si>
    <t xml:space="preserve">Węgiel kamienny - za 1 t  </t>
  </si>
  <si>
    <t>Hard coal - per t</t>
  </si>
  <si>
    <r>
      <t>Ciepła woda - za 1 m</t>
    </r>
    <r>
      <rPr>
        <vertAlign val="superscript"/>
        <sz val="9"/>
        <rFont val="Arial"/>
        <family val="2"/>
        <charset val="238"/>
      </rPr>
      <t>3</t>
    </r>
    <r>
      <rPr>
        <sz val="9"/>
        <rFont val="Arial"/>
        <family val="2"/>
        <charset val="238"/>
      </rPr>
      <t xml:space="preserve"> </t>
    </r>
  </si>
  <si>
    <r>
      <t>Hot water - per m</t>
    </r>
    <r>
      <rPr>
        <i/>
        <vertAlign val="superscript"/>
        <sz val="9"/>
        <rFont val="Arial"/>
        <family val="2"/>
        <charset val="238"/>
      </rPr>
      <t>3</t>
    </r>
  </si>
  <si>
    <r>
      <t xml:space="preserve">Firanka syntetyczna, szer. 140-280 cm </t>
    </r>
    <r>
      <rPr>
        <vertAlign val="superscript"/>
        <sz val="9"/>
        <rFont val="Arial"/>
        <family val="2"/>
        <charset val="238"/>
      </rPr>
      <t>a</t>
    </r>
    <r>
      <rPr>
        <sz val="9"/>
        <rFont val="Arial"/>
        <family val="2"/>
        <charset val="238"/>
      </rPr>
      <t xml:space="preserve"> - za 1 m  </t>
    </r>
  </si>
  <si>
    <r>
      <t xml:space="preserve">Synthetic net curtain, 140-280 cm wide </t>
    </r>
    <r>
      <rPr>
        <i/>
        <vertAlign val="superscript"/>
        <sz val="9"/>
        <rFont val="Arial"/>
        <family val="2"/>
        <charset val="238"/>
      </rPr>
      <t>a</t>
    </r>
    <r>
      <rPr>
        <i/>
        <sz val="9"/>
        <rFont val="Arial"/>
        <family val="2"/>
        <charset val="238"/>
      </rPr>
      <t xml:space="preserve"> - per m</t>
    </r>
  </si>
  <si>
    <t xml:space="preserve">Ręcznik frotté z tkaniny bawełnianej wym. 50x100 cm </t>
  </si>
  <si>
    <t>Frotté cotton towel 50x100 cm size</t>
  </si>
  <si>
    <t xml:space="preserve">Kuchnia mikrofalowa poj. 16-20 l </t>
  </si>
  <si>
    <t>Microwave oven, capacity 16-20 l</t>
  </si>
  <si>
    <t>Mikser elektryczny</t>
  </si>
  <si>
    <t>Food mixer, electric</t>
  </si>
  <si>
    <r>
      <t>Proszek do prania</t>
    </r>
    <r>
      <rPr>
        <vertAlign val="superscript"/>
        <sz val="9"/>
        <rFont val="Arial"/>
        <family val="2"/>
        <charset val="238"/>
      </rPr>
      <t xml:space="preserve"> </t>
    </r>
    <r>
      <rPr>
        <sz val="9"/>
        <rFont val="Arial"/>
        <family val="2"/>
        <charset val="238"/>
      </rPr>
      <t xml:space="preserve">- za 300 g </t>
    </r>
  </si>
  <si>
    <r>
      <t>Washing powder</t>
    </r>
    <r>
      <rPr>
        <i/>
        <vertAlign val="superscript"/>
        <sz val="9"/>
        <rFont val="Arial"/>
        <family val="2"/>
        <charset val="238"/>
      </rPr>
      <t xml:space="preserve"> </t>
    </r>
    <r>
      <rPr>
        <i/>
        <sz val="9"/>
        <rFont val="Arial"/>
        <family val="2"/>
        <charset val="238"/>
      </rPr>
      <t>- per 300 g</t>
    </r>
    <r>
      <rPr>
        <i/>
        <vertAlign val="superscript"/>
        <sz val="9"/>
        <rFont val="Arial"/>
        <family val="2"/>
        <charset val="238"/>
      </rPr>
      <t xml:space="preserve"> </t>
    </r>
  </si>
  <si>
    <t xml:space="preserve">Wizyta u lekarza specjalisty  </t>
  </si>
  <si>
    <t>Consultation of a specialist doctor</t>
  </si>
  <si>
    <t xml:space="preserve">Benzyna silnikowa bezołowiowa, 95-oktanowa - za 1 l  </t>
  </si>
  <si>
    <t>Unleaded 95 octane motor petrol - per l</t>
  </si>
  <si>
    <t xml:space="preserve">Olej napędowy - za 1 l </t>
  </si>
  <si>
    <t>Diesel fuel - per 1 l</t>
  </si>
  <si>
    <t xml:space="preserve">Bilet normalny na przejazd  autobusem miejskim, jednorazowy </t>
  </si>
  <si>
    <t>Single ticket for intra-urban bus</t>
  </si>
  <si>
    <t xml:space="preserve">Przejazd taksówką osobową, taryfa dzienna - za 5 km  </t>
  </si>
  <si>
    <t>Taxi daily fare - for 5 km distance</t>
  </si>
  <si>
    <t xml:space="preserve">Bilet do kina  </t>
  </si>
  <si>
    <t>Cinema ticket</t>
  </si>
  <si>
    <t xml:space="preserve">Strzyżenie włosów męskich  </t>
  </si>
  <si>
    <t>Men’s hair-cutting</t>
  </si>
  <si>
    <r>
      <t xml:space="preserve">Mydło toaletowe </t>
    </r>
    <r>
      <rPr>
        <vertAlign val="superscript"/>
        <sz val="9"/>
        <rFont val="Arial"/>
        <family val="2"/>
        <charset val="238"/>
      </rPr>
      <t>a</t>
    </r>
    <r>
      <rPr>
        <sz val="9"/>
        <rFont val="Arial"/>
        <family val="2"/>
        <charset val="238"/>
      </rPr>
      <t xml:space="preserve">  - za 90 g  </t>
    </r>
  </si>
  <si>
    <r>
      <t xml:space="preserve">Toilet soap </t>
    </r>
    <r>
      <rPr>
        <i/>
        <vertAlign val="superscript"/>
        <sz val="9"/>
        <rFont val="Arial"/>
        <family val="2"/>
        <charset val="238"/>
      </rPr>
      <t>a</t>
    </r>
    <r>
      <rPr>
        <i/>
        <sz val="9"/>
        <rFont val="Arial"/>
        <family val="2"/>
        <charset val="238"/>
      </rPr>
      <t xml:space="preserve"> - per 90 g</t>
    </r>
  </si>
  <si>
    <t xml:space="preserve">Pasta do zębów - za 100 ml  </t>
  </si>
  <si>
    <t>Tooth-paste - per 100 ml</t>
  </si>
  <si>
    <r>
      <rPr>
        <sz val="10"/>
        <rFont val="Arial"/>
        <family val="2"/>
        <charset val="238"/>
      </rPr>
      <t>TABL. 19.</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</si>
  <si>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rFont val="Arial"/>
        <family val="2"/>
        <charset val="238"/>
      </rPr>
      <t>a</t>
    </r>
    <r>
      <rPr>
        <i/>
        <sz val="10"/>
        <rFont val="Arial"/>
        <family val="2"/>
        <charset val="238"/>
      </rPr>
      <t xml:space="preserve">  OF  MAJOR  AGRICULTURAL  PRODUCTS</t>
    </r>
  </si>
  <si>
    <r>
      <t xml:space="preserve">Ziarno zbóż (bez siewnego)
</t>
    </r>
    <r>
      <rPr>
        <i/>
        <sz val="9"/>
        <rFont val="Arial"/>
        <family val="2"/>
        <charset val="238"/>
      </rPr>
      <t>Cereal grain (excluding sowing seed)</t>
    </r>
  </si>
  <si>
    <r>
      <t xml:space="preserve">Ziemniaki
</t>
    </r>
    <r>
      <rPr>
        <i/>
        <sz val="9"/>
        <rFont val="Arial"/>
        <family val="2"/>
        <charset val="238"/>
      </rPr>
      <t>Potatoes</t>
    </r>
  </si>
  <si>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</si>
  <si>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</si>
  <si>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</si>
  <si>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(bez cieląt)
</t>
    </r>
    <r>
      <rPr>
        <i/>
        <sz val="9"/>
        <rFont val="Arial"/>
        <family val="2"/>
        <charset val="238"/>
      </rPr>
      <t>cattle (exluding calves)</t>
    </r>
  </si>
  <si>
    <r>
      <t xml:space="preserve">trzoda chlewna
</t>
    </r>
    <r>
      <rPr>
        <i/>
        <sz val="9"/>
        <rFont val="Arial"/>
        <family val="2"/>
        <charset val="238"/>
      </rPr>
      <t>pigs</t>
    </r>
  </si>
  <si>
    <r>
      <t xml:space="preserve">drób
</t>
    </r>
    <r>
      <rPr>
        <i/>
        <sz val="9"/>
        <rFont val="Arial"/>
        <family val="2"/>
        <charset val="238"/>
      </rPr>
      <t>poultry</t>
    </r>
  </si>
  <si>
    <t xml:space="preserve">    a Ceny bieżące bez VAT.</t>
  </si>
  <si>
    <t xml:space="preserve">    a Current prices excluding VAT.   </t>
  </si>
  <si>
    <r>
      <rPr>
        <sz val="10"/>
        <rFont val="Arial"/>
        <family val="2"/>
        <charset val="238"/>
      </rPr>
      <t xml:space="preserve">TABL. 20. </t>
    </r>
    <r>
      <rPr>
        <b/>
        <sz val="10"/>
        <rFont val="Arial"/>
        <family val="2"/>
        <charset val="238"/>
      </rPr>
      <t xml:space="preserve">PRZECIĘTNE  CENY  UZYSKIWANE  PRZEZ  ROLNIKÓW  NA  TARGOWISKACH </t>
    </r>
    <r>
      <rPr>
        <b/>
        <vertAlign val="superscript"/>
        <sz val="10"/>
        <rFont val="Arial"/>
        <family val="2"/>
        <charset val="238"/>
      </rPr>
      <t>a</t>
    </r>
  </si>
  <si>
    <r>
      <t xml:space="preserve"> AVERAGE  MARKETPLACE  PRICES  RECEIVED  BY  FARMERS </t>
    </r>
    <r>
      <rPr>
        <i/>
        <vertAlign val="superscript"/>
        <sz val="10"/>
        <rFont val="Arial"/>
        <family val="2"/>
        <charset val="238"/>
      </rPr>
      <t>a</t>
    </r>
  </si>
  <si>
    <r>
      <t xml:space="preserve">Ziarno zbóż 
</t>
    </r>
    <r>
      <rPr>
        <i/>
        <sz val="9"/>
        <rFont val="Arial"/>
        <family val="2"/>
        <charset val="238"/>
      </rPr>
      <t xml:space="preserve">Cereal grain </t>
    </r>
  </si>
  <si>
    <r>
      <t>Ziemniaki jadalne późne</t>
    </r>
    <r>
      <rPr>
        <i/>
        <vertAlign val="superscript"/>
        <sz val="9"/>
        <rFont val="Arial"/>
        <family val="2"/>
        <charset val="238"/>
      </rPr>
      <t xml:space="preserve">
</t>
    </r>
    <r>
      <rPr>
        <i/>
        <sz val="9"/>
        <rFont val="Arial"/>
        <family val="2"/>
        <charset val="238"/>
      </rPr>
      <t>Late</t>
    </r>
    <r>
      <rPr>
        <i/>
        <vertAlign val="superscript"/>
        <sz val="9"/>
        <rFont val="Arial"/>
        <family val="2"/>
        <charset val="238"/>
      </rPr>
      <t xml:space="preserve"> </t>
    </r>
    <r>
      <rPr>
        <i/>
        <sz val="9"/>
        <rFont val="Arial"/>
        <family val="2"/>
        <charset val="238"/>
      </rPr>
      <t xml:space="preserve">edible potatoes </t>
    </r>
  </si>
  <si>
    <r>
      <t xml:space="preserve">jęczmienia
</t>
    </r>
    <r>
      <rPr>
        <i/>
        <sz val="9"/>
        <rFont val="Arial"/>
        <family val="2"/>
        <charset val="238"/>
      </rPr>
      <t>barley</t>
    </r>
  </si>
  <si>
    <r>
      <t xml:space="preserve">owsa
</t>
    </r>
    <r>
      <rPr>
        <i/>
        <sz val="9"/>
        <rFont val="Arial"/>
        <family val="2"/>
        <charset val="238"/>
      </rPr>
      <t>oats</t>
    </r>
  </si>
  <si>
    <t xml:space="preserve">    a Patrz wyjaśnienia metodyczne pkt 20.  </t>
  </si>
  <si>
    <t xml:space="preserve">    a See methodological notes item 20.  </t>
  </si>
  <si>
    <r>
      <rPr>
        <sz val="10"/>
        <rFont val="Arial"/>
        <family val="2"/>
        <charset val="238"/>
      </rPr>
      <t>TABL. 21.</t>
    </r>
    <r>
      <rPr>
        <b/>
        <sz val="10"/>
        <rFont val="Arial"/>
        <family val="2"/>
        <charset val="238"/>
      </rPr>
      <t> RELACJE  CEN  W  ROLNICTWIE</t>
    </r>
  </si>
  <si>
    <t>PRICE  RELATIONS  IN  AGRICULTURE</t>
  </si>
  <si>
    <r>
      <t xml:space="preserve">OKRESY 
 </t>
    </r>
    <r>
      <rPr>
        <i/>
        <sz val="9"/>
        <rFont val="Arial"/>
        <family val="2"/>
        <charset val="238"/>
      </rPr>
      <t>PERIODS</t>
    </r>
  </si>
  <si>
    <r>
      <t xml:space="preserve">Relacje ceny skupu 1 kg żywca wieprzowego do cen 
</t>
    </r>
    <r>
      <rPr>
        <i/>
        <sz val="9"/>
        <rFont val="Arial"/>
        <family val="2"/>
        <charset val="238"/>
      </rPr>
      <t>Procurement price per kg pigs for slaughter to prices of</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</si>
  <si>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</si>
  <si>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r>
      <t xml:space="preserve">1 kg żyta
</t>
    </r>
    <r>
      <rPr>
        <i/>
        <sz val="9"/>
        <rFont val="Arial"/>
        <family val="2"/>
        <charset val="238"/>
      </rPr>
      <t>kg of  rye</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</si>
  <si>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</si>
  <si>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</si>
  <si>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1 l mleka krowiego
</t>
    </r>
    <r>
      <rPr>
        <i/>
        <sz val="9"/>
        <rFont val="Arial"/>
        <family val="2"/>
        <charset val="238"/>
      </rPr>
      <t>l of cows’ milk</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</si>
  <si>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on marketplaces </t>
    </r>
    <r>
      <rPr>
        <i/>
        <vertAlign val="superscript"/>
        <sz val="9"/>
        <rFont val="Arial"/>
        <family val="2"/>
        <charset val="238"/>
      </rPr>
      <t>a</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</si>
  <si>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</si>
  <si>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w skupie
 </t>
    </r>
    <r>
      <rPr>
        <i/>
        <sz val="9"/>
        <rFont val="Arial"/>
        <family val="2"/>
        <charset val="238"/>
      </rPr>
      <t>in procurement</t>
    </r>
  </si>
  <si>
    <t xml:space="preserve">    a Patrz wyjaśnienia metodyczne pkt 20.</t>
  </si>
  <si>
    <t xml:space="preserve">    a See methodological notes item 20.</t>
  </si>
  <si>
    <t>INWESTYCJE</t>
  </si>
  <si>
    <t>INVESTMENTS</t>
  </si>
  <si>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</si>
  <si>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</si>
  <si>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Total </t>
    </r>
  </si>
  <si>
    <r>
      <t>Z  liczby ogółem</t>
    </r>
    <r>
      <rPr>
        <vertAlign val="superscript"/>
        <sz val="9"/>
        <rFont val="Arial"/>
        <family val="2"/>
        <charset val="238"/>
      </rPr>
      <t xml:space="preserve">     </t>
    </r>
    <r>
      <rPr>
        <i/>
        <sz val="9"/>
        <rFont val="Arial"/>
        <family val="2"/>
        <charset val="238"/>
      </rPr>
      <t>Of total number</t>
    </r>
  </si>
  <si>
    <r>
      <t xml:space="preserve">na środki trwałe           </t>
    </r>
    <r>
      <rPr>
        <i/>
        <sz val="9"/>
        <rFont val="Arial"/>
        <family val="2"/>
        <charset val="238"/>
      </rPr>
      <t>on fixed assets</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</si>
  <si>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r>
      <rPr>
        <i/>
        <sz val="9"/>
        <rFont val="Arial"/>
        <family val="2"/>
        <charset val="238"/>
      </rPr>
      <t xml:space="preserve">    </t>
    </r>
  </si>
  <si>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</si>
  <si>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machinery 
and              equipment 
and tools</t>
    </r>
  </si>
  <si>
    <r>
      <t xml:space="preserve">środki         transportu
</t>
    </r>
    <r>
      <rPr>
        <i/>
        <sz val="9"/>
        <rFont val="Arial"/>
        <family val="2"/>
        <charset val="238"/>
      </rPr>
      <t>transport      equipment</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</si>
  <si>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</si>
  <si>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</si>
  <si>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</si>
  <si>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</si>
  <si>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r>
      <rPr>
        <sz val="10"/>
        <rFont val="Arial"/>
        <family val="2"/>
        <charset val="238"/>
      </rPr>
      <t xml:space="preserve">TABL. 22.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i/>
        <sz val="10"/>
        <rFont val="Arial"/>
        <family val="2"/>
        <charset val="238"/>
      </rPr>
      <t xml:space="preserve"> </t>
    </r>
    <r>
      <rPr>
        <b/>
        <sz val="10"/>
        <rFont val="Arial"/>
        <family val="2"/>
        <charset val="238"/>
      </rPr>
      <t>(dok.)</t>
    </r>
  </si>
  <si>
    <r>
      <t xml:space="preserve">Z liczby ogółem  (dok.)       </t>
    </r>
    <r>
      <rPr>
        <i/>
        <sz val="9"/>
        <rFont val="Arial"/>
        <family val="2"/>
        <charset val="238"/>
      </rPr>
      <t>Of  total number  (cont.)</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</si>
  <si>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</si>
  <si>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</si>
  <si>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</si>
  <si>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t xml:space="preserve">    a Patrz wyjaśnienia metodyczne pkt 21; wskaźniki dynamiki obliczono na podstawie wartości w cenach bieżących.</t>
  </si>
  <si>
    <t xml:space="preserve">    a See methodological notes item 21; indices are calculated on the basis of value at current prices.</t>
  </si>
  <si>
    <r>
      <rPr>
        <sz val="10"/>
        <rFont val="Arial"/>
        <family val="2"/>
        <charset val="238"/>
      </rPr>
      <t xml:space="preserve">TABL. 23. </t>
    </r>
    <r>
      <rPr>
        <b/>
        <sz val="10"/>
        <rFont val="Arial"/>
        <family val="2"/>
        <charset val="238"/>
      </rPr>
      <t xml:space="preserve">MIESZKANIA </t>
    </r>
    <r>
      <rPr>
        <b/>
        <vertAlign val="superscript"/>
        <sz val="10"/>
        <rFont val="Arial"/>
        <family val="2"/>
        <charset val="238"/>
      </rPr>
      <t>a</t>
    </r>
  </si>
  <si>
    <r>
      <t xml:space="preserve">DWELLINGS </t>
    </r>
    <r>
      <rPr>
        <i/>
        <vertAlign val="superscript"/>
        <sz val="10"/>
        <rFont val="Arial"/>
        <family val="2"/>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</si>
  <si>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</si>
  <si>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oddane do użytkowania
</t>
    </r>
    <r>
      <rPr>
        <i/>
        <sz val="9"/>
        <rFont val="Arial"/>
        <family val="2"/>
        <charset val="238"/>
      </rPr>
      <t xml:space="preserve">Dwellings completed </t>
    </r>
  </si>
  <si>
    <t xml:space="preserve">I-X </t>
  </si>
  <si>
    <t xml:space="preserve">I-XI </t>
  </si>
  <si>
    <t xml:space="preserve">I </t>
  </si>
  <si>
    <t xml:space="preserve">I-II </t>
  </si>
  <si>
    <t xml:space="preserve">ROLNICTWO </t>
  </si>
  <si>
    <t xml:space="preserve">AGRICULTURE </t>
  </si>
  <si>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</si>
  <si>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LIVESTOCK </t>
    </r>
    <r>
      <rPr>
        <i/>
        <vertAlign val="superscript"/>
        <sz val="10"/>
        <rFont val="Arial"/>
        <family val="2"/>
        <charset val="238"/>
      </rPr>
      <t xml:space="preserve">a </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</si>
  <si>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</si>
  <si>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</si>
  <si>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</si>
  <si>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pozostałe </t>
    </r>
    <r>
      <rPr>
        <i/>
        <sz val="9"/>
        <rFont val="Arial"/>
        <family val="2"/>
        <charset val="238"/>
      </rPr>
      <t>others</t>
    </r>
    <r>
      <rPr>
        <sz val="9"/>
        <rFont val="Arial"/>
        <family val="2"/>
        <charset val="238"/>
      </rPr>
      <t xml:space="preserve"> </t>
    </r>
  </si>
  <si>
    <r>
      <t xml:space="preserve">lochy
</t>
    </r>
    <r>
      <rPr>
        <i/>
        <sz val="9"/>
        <rFont val="Arial"/>
        <family val="2"/>
        <charset val="238"/>
      </rPr>
      <t xml:space="preserve">sows </t>
    </r>
  </si>
  <si>
    <r>
      <t xml:space="preserve">prośne
</t>
    </r>
    <r>
      <rPr>
        <i/>
        <sz val="9"/>
        <rFont val="Arial"/>
        <family val="2"/>
        <charset val="238"/>
      </rPr>
      <t xml:space="preserve">in farrow </t>
    </r>
  </si>
  <si>
    <t xml:space="preserve">Ogółem </t>
  </si>
  <si>
    <t xml:space="preserve">Total </t>
  </si>
  <si>
    <t xml:space="preserve">    a Patrz wyjaśnienia metodyczne pkt 24.  </t>
  </si>
  <si>
    <t xml:space="preserve">    a See methodological notes item 24.   </t>
  </si>
  <si>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i/>
        <sz val="10"/>
        <rFont val="Arial"/>
        <family val="2"/>
        <charset val="238"/>
      </rPr>
      <t xml:space="preserve"> </t>
    </r>
    <r>
      <rPr>
        <b/>
        <sz val="10"/>
        <rFont val="Arial"/>
        <family val="2"/>
        <charset val="238"/>
      </rPr>
      <t>(dok.)</t>
    </r>
  </si>
  <si>
    <r>
      <t xml:space="preserve">LIVESTOCK </t>
    </r>
    <r>
      <rPr>
        <i/>
        <vertAlign val="superscript"/>
        <sz val="10"/>
        <rFont val="Arial"/>
        <family val="2"/>
        <charset val="238"/>
      </rPr>
      <t xml:space="preserve">a </t>
    </r>
    <r>
      <rPr>
        <i/>
        <sz val="10"/>
        <rFont val="Arial"/>
        <family val="2"/>
        <charset val="238"/>
      </rPr>
      <t xml:space="preserve"> (cont.)</t>
    </r>
  </si>
  <si>
    <r>
      <t xml:space="preserve">krowy
</t>
    </r>
    <r>
      <rPr>
        <i/>
        <sz val="9"/>
        <rFont val="Arial"/>
        <family val="2"/>
        <charset val="238"/>
      </rPr>
      <t xml:space="preserve">cows </t>
    </r>
    <r>
      <rPr>
        <sz val="9"/>
        <rFont val="Arial"/>
        <family val="2"/>
        <charset val="238"/>
      </rPr>
      <t xml:space="preserve"> </t>
    </r>
  </si>
  <si>
    <r>
      <t xml:space="preserve">ogółem
</t>
    </r>
    <r>
      <rPr>
        <i/>
        <sz val="9"/>
        <rFont val="Arial"/>
        <family val="2"/>
        <charset val="238"/>
      </rPr>
      <t xml:space="preserve">grand total </t>
    </r>
  </si>
  <si>
    <r>
      <t xml:space="preserve">prosięta 
o wadze do 
20 kg
</t>
    </r>
    <r>
      <rPr>
        <i/>
        <sz val="9"/>
        <rFont val="Arial"/>
        <family val="2"/>
        <charset val="238"/>
      </rPr>
      <t xml:space="preserve">piglets up to 20 kg </t>
    </r>
  </si>
  <si>
    <r>
      <t xml:space="preserve">warchlaki 
o wadze 
od 20 kg 
do 50 kg 
</t>
    </r>
    <r>
      <rPr>
        <i/>
        <sz val="9"/>
        <rFont val="Arial"/>
        <family val="2"/>
        <charset val="238"/>
      </rPr>
      <t xml:space="preserve">piglets from  20–50 kg </t>
    </r>
  </si>
  <si>
    <r>
      <t xml:space="preserve">na ubój 
o wadze 50 kg 
i więcej  
</t>
    </r>
    <r>
      <rPr>
        <i/>
        <sz val="9"/>
        <rFont val="Arial"/>
        <family val="2"/>
        <charset val="238"/>
      </rPr>
      <t>for slaughter 50 kg and more</t>
    </r>
  </si>
  <si>
    <r>
      <t xml:space="preserve">na chów 
o wadze 
50 kg i więcej 
</t>
    </r>
    <r>
      <rPr>
        <i/>
        <sz val="9"/>
        <rFont val="Arial"/>
        <family val="2"/>
        <charset val="238"/>
      </rPr>
      <t xml:space="preserve">for breeding  50 kg and more </t>
    </r>
  </si>
  <si>
    <r>
      <t xml:space="preserve">prośne
</t>
    </r>
    <r>
      <rPr>
        <i/>
        <sz val="9"/>
        <rFont val="Arial"/>
        <family val="2"/>
        <charset val="238"/>
      </rPr>
      <t xml:space="preserve"> in farrow </t>
    </r>
  </si>
  <si>
    <t>w tym w gospodarstwach indywidualnych</t>
  </si>
  <si>
    <t>of which in individual farms</t>
  </si>
  <si>
    <t xml:space="preserve">    a Patrz wyjaśnienia metodyczne pkt 24.   </t>
  </si>
  <si>
    <r>
      <rPr>
        <sz val="10"/>
        <rFont val="Arial"/>
        <family val="2"/>
        <charset val="238"/>
      </rPr>
      <t>TABL. 25.</t>
    </r>
    <r>
      <rPr>
        <b/>
        <sz val="10"/>
        <rFont val="Arial"/>
        <family val="2"/>
        <charset val="238"/>
      </rPr>
      <t xml:space="preserve"> SKUP  WAŻNIEJSZYCH  PRODUKTÓW  ROLNYCH </t>
    </r>
  </si>
  <si>
    <t>PROCUREMENT  OF  MAJOR  AGRICULTURAL  PRODUCTS</t>
  </si>
  <si>
    <r>
      <t xml:space="preserve">Ziarno zbóż </t>
    </r>
    <r>
      <rPr>
        <vertAlign val="superscript"/>
        <sz val="9"/>
        <rFont val="Arial"/>
        <family val="2"/>
        <charset val="238"/>
      </rPr>
      <t>a</t>
    </r>
    <r>
      <rPr>
        <sz val="9"/>
        <rFont val="Arial"/>
        <family val="2"/>
        <charset val="238"/>
      </rPr>
      <t xml:space="preserve">
</t>
    </r>
    <r>
      <rPr>
        <i/>
        <sz val="9"/>
        <rFont val="Arial"/>
        <family val="2"/>
        <charset val="238"/>
      </rPr>
      <t xml:space="preserve">Cereal grain </t>
    </r>
    <r>
      <rPr>
        <i/>
        <vertAlign val="superscript"/>
        <sz val="9"/>
        <rFont val="Arial"/>
        <family val="2"/>
        <charset val="238"/>
      </rPr>
      <t>a</t>
    </r>
  </si>
  <si>
    <r>
      <t xml:space="preserve">wieprzowy
</t>
    </r>
    <r>
      <rPr>
        <i/>
        <sz val="9"/>
        <rFont val="Arial"/>
        <family val="2"/>
        <charset val="238"/>
      </rPr>
      <t>pigs</t>
    </r>
  </si>
  <si>
    <r>
      <t xml:space="preserve">drobiowy
</t>
    </r>
    <r>
      <rPr>
        <i/>
        <sz val="9"/>
        <rFont val="Arial"/>
        <family val="2"/>
        <charset val="238"/>
      </rPr>
      <t>poultry</t>
    </r>
  </si>
  <si>
    <r>
      <t xml:space="preserve">w t     </t>
    </r>
    <r>
      <rPr>
        <i/>
        <sz val="9"/>
        <rFont val="Arial"/>
        <family val="2"/>
        <charset val="238"/>
      </rPr>
      <t>in t</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</si>
  <si>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i/>
        <sz val="9"/>
        <rFont val="Arial"/>
        <family val="2"/>
        <charset val="238"/>
      </rPr>
      <t xml:space="preserve">in terms of meat (including fats) </t>
    </r>
    <r>
      <rPr>
        <i/>
        <vertAlign val="superscript"/>
        <sz val="9"/>
        <rFont val="Arial"/>
        <family val="2"/>
        <charset val="238"/>
      </rPr>
      <t>c</t>
    </r>
    <r>
      <rPr>
        <i/>
        <sz val="9"/>
        <rFont val="Arial"/>
        <family val="2"/>
        <charset val="238"/>
      </rPr>
      <t xml:space="preserve"> – in t</t>
    </r>
  </si>
  <si>
    <r>
      <rPr>
        <sz val="10"/>
        <rFont val="Arial"/>
        <family val="2"/>
        <charset val="238"/>
      </rPr>
      <t>TABL. 25.</t>
    </r>
    <r>
      <rPr>
        <b/>
        <sz val="10"/>
        <rFont val="Arial"/>
        <family val="2"/>
        <charset val="238"/>
      </rPr>
      <t xml:space="preserve"> SKUP  WAŻNIEJSZYCH  PRODUKTÓW  ROLNYCH  (dok.)</t>
    </r>
  </si>
  <si>
    <t>PROCUREMENT  OF  MAJOR  AGRICULTURAL  PRODUCTS  (cont.)</t>
  </si>
  <si>
    <r>
      <t xml:space="preserve">Żywiec rzeźny </t>
    </r>
    <r>
      <rPr>
        <vertAlign val="superscript"/>
        <sz val="9"/>
        <rFont val="Arial"/>
        <family val="2"/>
        <charset val="238"/>
      </rPr>
      <t>a</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a</t>
    </r>
    <r>
      <rPr>
        <i/>
        <sz val="9"/>
        <rFont val="Arial"/>
        <family val="2"/>
        <charset val="238"/>
      </rPr>
      <t xml:space="preserve">       </t>
    </r>
  </si>
  <si>
    <r>
      <t xml:space="preserve">bydło
</t>
    </r>
    <r>
      <rPr>
        <i/>
        <sz val="9"/>
        <rFont val="Arial"/>
        <family val="2"/>
        <charset val="238"/>
      </rPr>
      <t>cattle</t>
    </r>
  </si>
  <si>
    <r>
      <t xml:space="preserve">w wadze żywej – w  t     </t>
    </r>
    <r>
      <rPr>
        <i/>
        <sz val="9"/>
        <rFont val="Arial"/>
        <family val="2"/>
        <charset val="238"/>
      </rPr>
      <t>in live weight – in t</t>
    </r>
  </si>
  <si>
    <t>a Obejmuje bydło, cielęta, trzodę chlewną, owce, konie i drób. 
U w a g a. Patrz uwagi ogólne pkt 9.3.</t>
  </si>
  <si>
    <t>PRZEMYSŁ  I  BUDOWNICTWO</t>
  </si>
  <si>
    <t>INDUSTRY  AND  CONSTRUCTION</t>
  </si>
  <si>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</si>
  <si>
    <r>
      <t xml:space="preserve">SOLD  PRODUCTION  OF  INDUSTRY </t>
    </r>
    <r>
      <rPr>
        <i/>
        <vertAlign val="superscript"/>
        <sz val="10"/>
        <rFont val="Arial"/>
        <family val="2"/>
        <charset val="238"/>
      </rPr>
      <t>a</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</si>
  <si>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</si>
  <si>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produkcja artykułów spożywczych
</t>
    </r>
    <r>
      <rPr>
        <i/>
        <sz val="9"/>
        <rFont val="Arial"/>
        <family val="2"/>
        <charset val="238"/>
      </rPr>
      <t>manufacture of food products</t>
    </r>
  </si>
  <si>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</si>
  <si>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</si>
  <si>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</si>
  <si>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</si>
  <si>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 xml:space="preserve"> (dok.)</t>
    </r>
  </si>
  <si>
    <r>
      <t xml:space="preserve">SOLD  PRODUCTION  OF  INDUSTRY </t>
    </r>
    <r>
      <rPr>
        <i/>
        <vertAlign val="superscript"/>
        <sz val="10"/>
        <rFont val="Arial"/>
        <family val="2"/>
        <charset val="238"/>
      </rPr>
      <t>a</t>
    </r>
    <r>
      <rPr>
        <i/>
        <sz val="10"/>
        <rFont val="Arial"/>
        <family val="2"/>
        <charset val="238"/>
      </rPr>
      <t xml:space="preserve">  (cont.)</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</si>
  <si>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 xml:space="preserve"> previous period = 100</t>
    </r>
  </si>
  <si>
    <r>
      <rPr>
        <sz val="10"/>
        <rFont val="Arial"/>
        <family val="2"/>
        <charset val="238"/>
      </rPr>
      <t xml:space="preserve">TABL. 27. </t>
    </r>
    <r>
      <rPr>
        <b/>
        <sz val="10"/>
        <rFont val="Arial"/>
        <family val="2"/>
        <charset val="238"/>
      </rPr>
      <t>PRODUKCJA  WAŻNIEJSZYCH  WYROBÓW  WEDŁUG  PKWiU</t>
    </r>
  </si>
  <si>
    <t>PRODUCTION  OF  MAJOR  PRODUCTS  BY  PKWiU</t>
  </si>
  <si>
    <r>
      <t xml:space="preserve">Konserwy rybne 
</t>
    </r>
    <r>
      <rPr>
        <i/>
        <sz val="9"/>
        <rFont val="Arial"/>
        <family val="2"/>
        <charset val="238"/>
      </rPr>
      <t xml:space="preserve">Canned fish  </t>
    </r>
    <r>
      <rPr>
        <sz val="9"/>
        <rFont val="Arial"/>
        <family val="2"/>
        <charset val="238"/>
      </rPr>
      <t xml:space="preserve">                        </t>
    </r>
  </si>
  <si>
    <r>
      <t xml:space="preserve">Pieczywo świeże
 </t>
    </r>
    <r>
      <rPr>
        <i/>
        <sz val="9"/>
        <rFont val="Arial"/>
        <family val="2"/>
        <charset val="238"/>
      </rPr>
      <t>Fresh bread</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</si>
  <si>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sausages </t>
    </r>
    <r>
      <rPr>
        <i/>
        <vertAlign val="superscript"/>
        <sz val="9"/>
        <rFont val="Arial"/>
        <family val="2"/>
        <charset val="238"/>
      </rPr>
      <t>b</t>
    </r>
  </si>
  <si>
    <t xml:space="preserve">    a Bez drobiowych.   b Obejmują kiełbasy i podobne wyroby z mięsa, podrobów lub krwi oraz przetwory żywnościowe na bazie tych wyrobów (z wyłączeniem kiełbas z wątroby oraz gotowych posiłków i dań).  </t>
  </si>
  <si>
    <r>
      <rPr>
        <sz val="10"/>
        <rFont val="Arial"/>
        <family val="2"/>
        <charset val="238"/>
      </rPr>
      <t>TABL. 27.</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</si>
  <si>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i/>
        <sz val="10"/>
        <rFont val="Arial"/>
        <family val="2"/>
        <charset val="238"/>
      </rPr>
      <t>PRODUCTION  OF  MAJOR  PRODUCTS  BY  PKWiU</t>
    </r>
    <r>
      <rPr>
        <i/>
        <vertAlign val="superscript"/>
        <sz val="10"/>
        <rFont val="Arial"/>
        <family val="2"/>
        <charset val="238"/>
      </rPr>
      <t xml:space="preserve">  </t>
    </r>
    <r>
      <rPr>
        <i/>
        <sz val="10"/>
        <rFont val="Arial"/>
        <family val="2"/>
        <charset val="238"/>
      </rPr>
      <t>(cont.)</t>
    </r>
  </si>
  <si>
    <r>
      <t xml:space="preserve">Tarcica
</t>
    </r>
    <r>
      <rPr>
        <i/>
        <sz val="9"/>
        <rFont val="Arial"/>
        <family val="2"/>
        <charset val="238"/>
      </rPr>
      <t>Sawn-wood</t>
    </r>
  </si>
  <si>
    <r>
      <t xml:space="preserve"> iglasta 
</t>
    </r>
    <r>
      <rPr>
        <i/>
        <sz val="9"/>
        <rFont val="Arial"/>
        <family val="2"/>
        <charset val="238"/>
      </rPr>
      <t>coniferous</t>
    </r>
    <r>
      <rPr>
        <sz val="9"/>
        <rFont val="Arial"/>
        <family val="2"/>
        <charset val="238"/>
      </rPr>
      <t xml:space="preserve"> </t>
    </r>
  </si>
  <si>
    <r>
      <t>w m</t>
    </r>
    <r>
      <rPr>
        <vertAlign val="superscript"/>
        <sz val="9"/>
        <rFont val="Arial"/>
        <family val="2"/>
        <charset val="238"/>
      </rPr>
      <t xml:space="preserve">3  </t>
    </r>
    <r>
      <rPr>
        <sz val="9"/>
        <rFont val="Arial"/>
        <family val="2"/>
        <charset val="238"/>
      </rPr>
      <t xml:space="preserve">    </t>
    </r>
    <r>
      <rPr>
        <i/>
        <sz val="9"/>
        <rFont val="Arial"/>
        <family val="2"/>
        <charset val="238"/>
      </rPr>
      <t>in m</t>
    </r>
    <r>
      <rPr>
        <i/>
        <vertAlign val="superscript"/>
        <sz val="9"/>
        <rFont val="Arial"/>
        <family val="2"/>
        <charset val="238"/>
      </rPr>
      <t>3</t>
    </r>
  </si>
  <si>
    <r>
      <t xml:space="preserve">w szt.     </t>
    </r>
    <r>
      <rPr>
        <i/>
        <sz val="9"/>
        <rFont val="Arial"/>
        <family val="2"/>
        <charset val="238"/>
      </rPr>
      <t>in units</t>
    </r>
  </si>
  <si>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</si>
  <si>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</si>
  <si>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r>
      <rPr>
        <sz val="10"/>
        <rFont val="Arial"/>
        <family val="2"/>
        <charset val="238"/>
      </rPr>
      <t>TABL. 28.</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</si>
  <si>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SOLD  PRODUCTION  OF  CONSTRUCTION </t>
    </r>
    <r>
      <rPr>
        <i/>
        <vertAlign val="superscript"/>
        <sz val="10"/>
        <rFont val="Arial"/>
        <family val="2"/>
        <charset val="238"/>
      </rPr>
      <t>a</t>
    </r>
  </si>
  <si>
    <r>
      <t xml:space="preserve">Ogółem      
</t>
    </r>
    <r>
      <rPr>
        <i/>
        <sz val="9"/>
        <rFont val="Arial"/>
        <family val="2"/>
        <charset val="238"/>
      </rPr>
      <t xml:space="preserve">Total </t>
    </r>
  </si>
  <si>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</si>
  <si>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</si>
  <si>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GOSPODARKA  MORSKA</t>
  </si>
  <si>
    <t>MARITIME  ECONOMY</t>
  </si>
  <si>
    <r>
      <t xml:space="preserve">TABL. 29. </t>
    </r>
    <r>
      <rPr>
        <b/>
        <sz val="10"/>
        <rFont val="Arial"/>
        <family val="2"/>
        <charset val="238"/>
      </rPr>
      <t xml:space="preserve">OBROTY  ŁADUNKOWE  W  PORTACH  MORSKICH </t>
    </r>
    <r>
      <rPr>
        <b/>
        <vertAlign val="superscript"/>
        <sz val="10"/>
        <rFont val="Arial"/>
        <family val="2"/>
        <charset val="238"/>
      </rPr>
      <t>a</t>
    </r>
  </si>
  <si>
    <r>
      <t xml:space="preserve">CARGO  TURNOVER  IN  SEAPORTS </t>
    </r>
    <r>
      <rPr>
        <i/>
        <vertAlign val="superscript"/>
        <sz val="10"/>
        <rFont val="Arial"/>
        <family val="2"/>
        <charset val="238"/>
      </rPr>
      <t xml:space="preserve">a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</si>
  <si>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</si>
  <si>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Ładunki toczne </t>
    </r>
    <r>
      <rPr>
        <vertAlign val="superscript"/>
        <sz val="9"/>
        <rFont val="Arial"/>
        <family val="2"/>
        <charset val="238"/>
      </rPr>
      <t xml:space="preserve">c 
</t>
    </r>
    <r>
      <rPr>
        <i/>
        <sz val="9"/>
        <rFont val="Arial"/>
        <family val="2"/>
        <charset val="238"/>
      </rPr>
      <t xml:space="preserve">Roll-on cargo </t>
    </r>
    <r>
      <rPr>
        <i/>
        <vertAlign val="superscript"/>
        <sz val="9"/>
        <rFont val="Arial"/>
        <family val="2"/>
        <charset val="238"/>
      </rPr>
      <t>c</t>
    </r>
  </si>
  <si>
    <r>
      <t xml:space="preserve">Pozostałe ładunki drobnicowe  
</t>
    </r>
    <r>
      <rPr>
        <i/>
        <sz val="9"/>
        <rFont val="Arial"/>
        <family val="2"/>
        <charset val="238"/>
      </rPr>
      <t>Other general cargo</t>
    </r>
  </si>
  <si>
    <r>
      <t xml:space="preserve">Ogółem     
</t>
    </r>
    <r>
      <rPr>
        <i/>
        <sz val="9"/>
        <rFont val="Arial"/>
        <family val="2"/>
        <charset val="238"/>
      </rPr>
      <t>Total</t>
    </r>
  </si>
  <si>
    <t xml:space="preserve">    a See methodological notes item 28.   b Including crude oil’ products.   c For example road vehicles, rail wagons.</t>
  </si>
  <si>
    <r>
      <t xml:space="preserve">TABL. 29.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</si>
  <si>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CARGO  TURNOVER  IN  SEAPORTS </t>
    </r>
    <r>
      <rPr>
        <i/>
        <vertAlign val="superscript"/>
        <sz val="10"/>
        <rFont val="Arial"/>
        <family val="2"/>
        <charset val="238"/>
      </rPr>
      <t xml:space="preserve">a  </t>
    </r>
    <r>
      <rPr>
        <i/>
        <sz val="10"/>
        <rFont val="Arial"/>
        <family val="2"/>
        <charset val="238"/>
      </rPr>
      <t>(cont.)</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</si>
  <si>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</si>
  <si>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w tym:     </t>
    </r>
    <r>
      <rPr>
        <i/>
        <sz val="9"/>
        <rFont val="Arial"/>
        <family val="2"/>
        <charset val="238"/>
      </rPr>
      <t>of which:</t>
    </r>
  </si>
  <si>
    <t>Gdańsk</t>
  </si>
  <si>
    <r>
      <t xml:space="preserve">TABL. 29.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 xml:space="preserve"> (dok.)</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</si>
  <si>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</si>
  <si>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Gdynia</t>
  </si>
  <si>
    <t xml:space="preserve">    a Patrz uwagi metodyczne pkt 28.   b Łącznie z produktami z ropy naftowej.   c Na przykład pojazdy drogowe, wagony kolejowe.</t>
  </si>
  <si>
    <t>HANDEL</t>
  </si>
  <si>
    <t>TRADE</t>
  </si>
  <si>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</si>
  <si>
    <r>
      <t xml:space="preserve">RETAIL  SALES  OF  GOODS  BY  TYPE  OF  ENTERPRISE  ACTIVITY </t>
    </r>
    <r>
      <rPr>
        <i/>
        <vertAlign val="superscript"/>
        <sz val="10"/>
        <rFont val="Arial"/>
        <family val="2"/>
        <charset val="238"/>
      </rPr>
      <t>a</t>
    </r>
  </si>
  <si>
    <r>
      <t xml:space="preserve">paliwa stałe, ciekłe i gazowe
</t>
    </r>
    <r>
      <rPr>
        <i/>
        <sz val="9"/>
        <rFont val="Arial"/>
        <family val="2"/>
        <charset val="238"/>
      </rPr>
      <t>solid, liquid and gaseous fuels</t>
    </r>
  </si>
  <si>
    <r>
      <t xml:space="preserve">pozostałe
</t>
    </r>
    <r>
      <rPr>
        <i/>
        <sz val="9"/>
        <rFont val="Arial"/>
        <family val="2"/>
        <charset val="238"/>
      </rPr>
      <t>others</t>
    </r>
  </si>
  <si>
    <r>
      <t xml:space="preserve">analogiczny okres roku poprzedniego = 100     </t>
    </r>
    <r>
      <rPr>
        <i/>
        <sz val="9"/>
        <rFont val="Arial"/>
        <family val="2"/>
        <charset val="238"/>
      </rPr>
      <t>corresponding period of previous year = 100</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</si>
  <si>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</si>
  <si>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t xml:space="preserve">RETAIL  SALES  OF GOODS  BY  TYPE  OF  ENTERPRISE  ACTIVITY </t>
    </r>
    <r>
      <rPr>
        <i/>
        <vertAlign val="superscript"/>
        <sz val="10"/>
        <rFont val="Arial"/>
        <family val="2"/>
        <charset val="238"/>
      </rPr>
      <t>a</t>
    </r>
    <r>
      <rPr>
        <i/>
        <sz val="10"/>
        <rFont val="Arial"/>
        <family val="2"/>
        <charset val="238"/>
      </rPr>
      <t xml:space="preserve">  (cont.)</t>
    </r>
  </si>
  <si>
    <r>
      <t xml:space="preserve">miesiąc poprzedni = 100     </t>
    </r>
    <r>
      <rPr>
        <i/>
        <sz val="9"/>
        <rFont val="Arial"/>
        <family val="2"/>
        <charset val="238"/>
      </rPr>
      <t>previous month = 100</t>
    </r>
  </si>
  <si>
    <t>TURYSTYKA</t>
  </si>
  <si>
    <t>TOURISM</t>
  </si>
  <si>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</si>
  <si>
    <r>
      <t xml:space="preserve">OCCUPANCY  IN  TOURIST  ACCOMMODATION  ESTABLISHMENTS </t>
    </r>
    <r>
      <rPr>
        <i/>
        <vertAlign val="superscript"/>
        <sz val="10"/>
        <color theme="1"/>
        <rFont val="Arial"/>
        <family val="2"/>
        <charset val="238"/>
      </rPr>
      <t>ab</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</si>
  <si>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</si>
  <si>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</si>
  <si>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</si>
  <si>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Stopień     wykorzystania miejsc nocle-gowych w %
</t>
    </r>
    <r>
      <rPr>
        <i/>
        <sz val="9"/>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</si>
  <si>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i/>
        <sz val="9"/>
        <rFont val="Arial"/>
        <family val="2"/>
        <charset val="238"/>
      </rPr>
      <t xml:space="preserve">Rooms             
rented </t>
    </r>
    <r>
      <rPr>
        <i/>
        <vertAlign val="superscript"/>
        <sz val="9"/>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</si>
  <si>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</si>
  <si>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t xml:space="preserve"> turyści zagraniczni
</t>
    </r>
    <r>
      <rPr>
        <i/>
        <sz val="9"/>
        <rFont val="Arial"/>
        <family val="2"/>
        <charset val="238"/>
      </rPr>
      <t xml:space="preserve"> 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</si>
  <si>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</si>
  <si>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</si>
  <si>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Obiekty – ogółem
</t>
    </r>
    <r>
      <rPr>
        <i/>
        <sz val="9"/>
        <rFont val="Arial"/>
        <family val="2"/>
        <charset val="238"/>
      </rPr>
      <t>Tourist accommodation establishments – grand total</t>
    </r>
  </si>
  <si>
    <r>
      <t xml:space="preserve">Hotele, motele, pensjonaty i inne obiekty hotelowe – razem
</t>
    </r>
    <r>
      <rPr>
        <i/>
        <sz val="9"/>
        <rFont val="Arial"/>
        <family val="2"/>
        <charset val="238"/>
      </rPr>
      <t>Hotels and similar establishments – total</t>
    </r>
  </si>
  <si>
    <r>
      <rPr>
        <sz val="10"/>
        <color theme="1"/>
        <rFont val="Arial"/>
        <family val="2"/>
        <charset val="238"/>
      </rPr>
      <t xml:space="preserve">TABL.31.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 xml:space="preserve"> (dok.)</t>
    </r>
  </si>
  <si>
    <r>
      <t xml:space="preserve">OCCUPANCY  IN  TOURIST  ACCOMMODATION  ESTABLISHMENTS </t>
    </r>
    <r>
      <rPr>
        <i/>
        <vertAlign val="superscript"/>
        <sz val="10"/>
        <color theme="1"/>
        <rFont val="Arial"/>
        <family val="2"/>
        <charset val="238"/>
      </rPr>
      <t>ab</t>
    </r>
    <r>
      <rPr>
        <i/>
        <sz val="10"/>
        <color theme="1"/>
        <rFont val="Arial"/>
        <family val="2"/>
        <charset val="238"/>
      </rPr>
      <t xml:space="preserve">  (cont.)</t>
    </r>
  </si>
  <si>
    <r>
      <t xml:space="preserve">Wynajęte        
pokoje </t>
    </r>
    <r>
      <rPr>
        <vertAlign val="superscript"/>
        <sz val="9"/>
        <color theme="1"/>
        <rFont val="Arial"/>
        <family val="2"/>
        <charset val="238"/>
      </rPr>
      <t>c</t>
    </r>
    <r>
      <rPr>
        <sz val="9"/>
        <color theme="1"/>
        <rFont val="Arial"/>
        <family val="2"/>
        <charset val="238"/>
      </rPr>
      <t xml:space="preserve">
</t>
    </r>
    <r>
      <rPr>
        <i/>
        <sz val="9"/>
        <color theme="1"/>
        <rFont val="Arial"/>
        <family val="2"/>
        <charset val="238"/>
      </rPr>
      <t xml:space="preserve">Rooms            
rented </t>
    </r>
    <r>
      <rPr>
        <i/>
        <vertAlign val="superscript"/>
        <sz val="9"/>
        <color theme="1"/>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</si>
  <si>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</si>
  <si>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t xml:space="preserve"> turyści zagraniczni
</t>
    </r>
    <r>
      <rPr>
        <i/>
        <sz val="9"/>
        <rFont val="Arial"/>
        <family val="2"/>
        <charset val="238"/>
      </rPr>
      <t>foreign tourists</t>
    </r>
  </si>
  <si>
    <r>
      <t xml:space="preserve">turystom zagranicznym
</t>
    </r>
    <r>
      <rPr>
        <i/>
        <sz val="9"/>
        <rFont val="Arial"/>
        <family val="2"/>
        <charset val="238"/>
      </rPr>
      <t>foreign tourists</t>
    </r>
  </si>
  <si>
    <r>
      <t xml:space="preserve">w tym hotele
</t>
    </r>
    <r>
      <rPr>
        <i/>
        <sz val="9"/>
        <rFont val="Arial"/>
        <family val="2"/>
        <charset val="238"/>
      </rPr>
      <t>of which hotels</t>
    </r>
  </si>
  <si>
    <r>
      <t xml:space="preserve">Pozostałe turystyczne obiekty noclegowe
</t>
    </r>
    <r>
      <rPr>
        <i/>
        <sz val="9"/>
        <rFont val="Arial"/>
        <family val="2"/>
        <charset val="238"/>
      </rPr>
      <t xml:space="preserve">Other tourist accommodation establishments </t>
    </r>
  </si>
  <si>
    <t>KONIUNKTURA  GOSPODARCZA</t>
  </si>
  <si>
    <t>BUSINESS  TENDENCY</t>
  </si>
  <si>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a</t>
    </r>
  </si>
  <si>
    <r>
      <t xml:space="preserve">                BUSINESS TENDENCY INDICATORS </t>
    </r>
    <r>
      <rPr>
        <i/>
        <vertAlign val="superscript"/>
        <sz val="10"/>
        <rFont val="Arial"/>
        <family val="2"/>
        <charset val="238"/>
      </rPr>
      <t>a</t>
    </r>
    <r>
      <rPr>
        <i/>
        <sz val="10"/>
        <rFont val="Arial"/>
        <family val="2"/>
        <charset val="238"/>
      </rPr>
      <t xml:space="preserve"> </t>
    </r>
  </si>
  <si>
    <r>
      <t xml:space="preserve">Przetwórstwo przemysłowe     </t>
    </r>
    <r>
      <rPr>
        <i/>
        <sz val="9"/>
        <rFont val="Arial"/>
        <family val="2"/>
        <charset val="238"/>
      </rPr>
      <t>Manufacturing</t>
    </r>
  </si>
  <si>
    <r>
      <t xml:space="preserve">wskaźnik ogólnego klimatu koniunktury
</t>
    </r>
    <r>
      <rPr>
        <i/>
        <sz val="9"/>
        <rFont val="Arial"/>
        <family val="2"/>
        <charset val="238"/>
      </rPr>
      <t>indicator of the general business tendency climate</t>
    </r>
  </si>
  <si>
    <r>
      <t xml:space="preserve">diagnoza     </t>
    </r>
    <r>
      <rPr>
        <i/>
        <sz val="9"/>
        <rFont val="Arial"/>
        <family val="2"/>
        <charset val="238"/>
      </rPr>
      <t>diagnosis</t>
    </r>
  </si>
  <si>
    <r>
      <t xml:space="preserve">prognoza     </t>
    </r>
    <r>
      <rPr>
        <i/>
        <sz val="9"/>
        <rFont val="Arial"/>
        <family val="2"/>
        <charset val="238"/>
      </rPr>
      <t>forecast</t>
    </r>
  </si>
  <si>
    <r>
      <t xml:space="preserve">ogólna sytuacja gospodarcza
</t>
    </r>
    <r>
      <rPr>
        <i/>
        <sz val="9"/>
        <rFont val="Arial"/>
        <family val="2"/>
        <charset val="238"/>
      </rPr>
      <t>general economic situation</t>
    </r>
  </si>
  <si>
    <r>
      <t xml:space="preserve">portfel zamówień krajowych 
i zagranicznych
</t>
    </r>
    <r>
      <rPr>
        <i/>
        <sz val="9"/>
        <rFont val="Arial"/>
        <family val="2"/>
        <charset val="238"/>
      </rPr>
      <t>domestic and foreign order-
-books</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</si>
  <si>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</si>
  <si>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</si>
  <si>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produkcja
</t>
    </r>
    <r>
      <rPr>
        <i/>
        <sz val="9"/>
        <rFont val="Arial"/>
        <family val="2"/>
        <charset val="238"/>
      </rPr>
      <t>production</t>
    </r>
  </si>
  <si>
    <r>
      <t xml:space="preserve">zatrudnienie
</t>
    </r>
    <r>
      <rPr>
        <i/>
        <sz val="9"/>
        <rFont val="Arial"/>
        <family val="2"/>
        <charset val="238"/>
      </rPr>
      <t>employment</t>
    </r>
  </si>
  <si>
    <t xml:space="preserve">II </t>
  </si>
  <si>
    <t xml:space="preserve">III </t>
  </si>
  <si>
    <t xml:space="preserve">a Patrz wyjaśnienia metodyczne pkt 31.  </t>
  </si>
  <si>
    <t xml:space="preserve">a See methodological notes item 31.   </t>
  </si>
  <si>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</si>
  <si>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t xml:space="preserve">                BUSINESS TENDENCY INDICATORS </t>
    </r>
    <r>
      <rPr>
        <i/>
        <vertAlign val="superscript"/>
        <sz val="10"/>
        <rFont val="Arial"/>
        <family val="2"/>
        <charset val="238"/>
      </rPr>
      <t>a</t>
    </r>
    <r>
      <rPr>
        <i/>
        <sz val="10"/>
        <rFont val="Arial"/>
        <family val="2"/>
        <charset val="238"/>
      </rPr>
      <t xml:space="preserve">  (cont.)</t>
    </r>
  </si>
  <si>
    <r>
      <t>Budownictwo     C</t>
    </r>
    <r>
      <rPr>
        <i/>
        <sz val="9"/>
        <rFont val="Arial"/>
        <family val="2"/>
        <charset val="238"/>
      </rPr>
      <t>onstruction</t>
    </r>
  </si>
  <si>
    <r>
      <t xml:space="preserve">portfel zamówień na rynku krajowym
</t>
    </r>
    <r>
      <rPr>
        <i/>
        <sz val="9"/>
        <rFont val="Arial"/>
        <family val="2"/>
        <charset val="238"/>
      </rPr>
      <t>order-books at the domestic market</t>
    </r>
  </si>
  <si>
    <r>
      <t xml:space="preserve">Handel; naprawa pojazdów samochodowych </t>
    </r>
    <r>
      <rPr>
        <vertAlign val="superscript"/>
        <sz val="9"/>
        <rFont val="Arial"/>
        <family val="2"/>
        <charset val="238"/>
      </rPr>
      <t>∆ b</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 b</t>
    </r>
  </si>
  <si>
    <r>
      <t xml:space="preserve">sprzedaż
</t>
    </r>
    <r>
      <rPr>
        <i/>
        <sz val="9"/>
        <rFont val="Arial"/>
        <family val="2"/>
        <charset val="238"/>
      </rPr>
      <t>sale</t>
    </r>
  </si>
  <si>
    <r>
      <t xml:space="preserve">popyt
</t>
    </r>
    <r>
      <rPr>
        <i/>
        <sz val="9"/>
        <rFont val="Arial"/>
        <family val="2"/>
        <charset val="238"/>
      </rPr>
      <t>demand</t>
    </r>
  </si>
  <si>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</si>
  <si>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r>
      <t xml:space="preserve">a See methodological notes item 31.   b Excluding division "Wholesale trade </t>
    </r>
    <r>
      <rPr>
        <vertAlign val="superscript"/>
        <sz val="8"/>
        <rFont val="Czcionka tekstu podstawowego"/>
        <charset val="238"/>
      </rPr>
      <t>∆</t>
    </r>
    <r>
      <rPr>
        <i/>
        <sz val="8"/>
        <rFont val="Arial"/>
        <family val="2"/>
        <charset val="238"/>
      </rPr>
      <t>".</t>
    </r>
  </si>
  <si>
    <r>
      <t xml:space="preserve">Transport i gospodarka magazynowa     </t>
    </r>
    <r>
      <rPr>
        <i/>
        <sz val="9"/>
        <rFont val="Arial"/>
        <family val="2"/>
        <charset val="238"/>
      </rPr>
      <t>Transportation and storage</t>
    </r>
  </si>
  <si>
    <t xml:space="preserve">a See methodological notes item 31.  </t>
  </si>
  <si>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</si>
  <si>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</si>
  <si>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t xml:space="preserve">BEZPIECZEŃSTWO  PUBLICZNE </t>
  </si>
  <si>
    <t xml:space="preserve">PUBLIC  SAFETY </t>
  </si>
  <si>
    <r>
      <rPr>
        <sz val="10"/>
        <rFont val="Arial"/>
        <family val="2"/>
        <charset val="238"/>
      </rPr>
      <t xml:space="preserve">TABL. 33. </t>
    </r>
    <r>
      <rPr>
        <b/>
        <sz val="10"/>
        <rFont val="Arial"/>
        <family val="2"/>
        <charset val="238"/>
      </rPr>
      <t xml:space="preserve">PRZESTĘPSTWA  STWIERDZONE  I  WSKAŹNIKI  WYKRYWALNOŚCI  SPRAWCÓW </t>
    </r>
  </si>
  <si>
    <r>
      <t xml:space="preserve">WYSZCZEGÓLNIENIE
</t>
    </r>
    <r>
      <rPr>
        <i/>
        <sz val="9"/>
        <rFont val="Arial"/>
        <family val="2"/>
        <charset val="238"/>
      </rPr>
      <t>SPECIFICATION</t>
    </r>
  </si>
  <si>
    <r>
      <t xml:space="preserve">Przestępstwa stwierdzone
</t>
    </r>
    <r>
      <rPr>
        <i/>
        <sz val="9"/>
        <rFont val="Arial"/>
        <family val="2"/>
        <charset val="238"/>
      </rPr>
      <t>Ascertained crimes</t>
    </r>
  </si>
  <si>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</si>
  <si>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</si>
  <si>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</si>
  <si>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</si>
  <si>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</si>
  <si>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</si>
  <si>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</si>
  <si>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</si>
  <si>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</si>
  <si>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</si>
  <si>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</si>
  <si>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</si>
  <si>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</si>
  <si>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</si>
  <si>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</si>
  <si>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</si>
  <si>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</si>
  <si>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</si>
  <si>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r>
      <t xml:space="preserve">przeciwko działalności instytucji państwowych oraz samorządu terytorialnego </t>
    </r>
    <r>
      <rPr>
        <vertAlign val="superscript"/>
        <sz val="9"/>
        <rFont val="Arial"/>
        <family val="2"/>
        <charset val="238"/>
      </rPr>
      <t>b</t>
    </r>
    <r>
      <rPr>
        <sz val="9"/>
        <rFont val="Arial"/>
        <family val="2"/>
        <charset val="238"/>
      </rPr>
      <t xml:space="preserve"> </t>
    </r>
  </si>
  <si>
    <r>
      <t>against the activities of state institutions and local government</t>
    </r>
    <r>
      <rPr>
        <i/>
        <vertAlign val="superscript"/>
        <sz val="9"/>
        <rFont val="Arial"/>
        <family val="2"/>
        <charset val="238"/>
      </rPr>
      <t xml:space="preserve"> b</t>
    </r>
  </si>
  <si>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</si>
  <si>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</si>
  <si>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</si>
  <si>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</si>
  <si>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</si>
  <si>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</si>
  <si>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</si>
  <si>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i/>
        <vertAlign val="superscript"/>
        <sz val="9"/>
        <rFont val="Arial"/>
        <family val="2"/>
        <charset val="238"/>
      </rPr>
      <t>c</t>
    </r>
  </si>
  <si>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</si>
  <si>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</si>
  <si>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</si>
  <si>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</si>
  <si>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</si>
  <si>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</si>
  <si>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</si>
  <si>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</si>
  <si>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PODMIOTY  GOSPODARKI  NARODOWEJ </t>
  </si>
  <si>
    <t xml:space="preserve">NATIONAL  ECONOMY  ENTITIES </t>
  </si>
  <si>
    <r>
      <t xml:space="preserve">Osoby fizyczne prowadzące działalność gospodarczą 
</t>
    </r>
    <r>
      <rPr>
        <i/>
        <sz val="9"/>
        <rFont val="Arial"/>
        <family val="2"/>
        <charset val="238"/>
      </rPr>
      <t>Natural persons conducting economic activity</t>
    </r>
  </si>
  <si>
    <r>
      <t>w tym:     </t>
    </r>
    <r>
      <rPr>
        <i/>
        <sz val="9"/>
        <rFont val="Arial"/>
        <family val="2"/>
        <charset val="238"/>
      </rPr>
      <t xml:space="preserve">of which: </t>
    </r>
  </si>
  <si>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</si>
  <si>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</si>
  <si>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</si>
  <si>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</si>
  <si>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</si>
  <si>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</si>
  <si>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</si>
  <si>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</si>
  <si>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</si>
  <si>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</si>
  <si>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</si>
  <si>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</si>
  <si>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</si>
  <si>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Trade; repair of motor vehicles </t>
    </r>
    <r>
      <rPr>
        <i/>
        <vertAlign val="superscript"/>
        <sz val="9"/>
        <rFont val="Arial"/>
        <family val="2"/>
        <charset val="238"/>
      </rPr>
      <t xml:space="preserve">Δ </t>
    </r>
  </si>
  <si>
    <r>
      <t xml:space="preserve">Zakwaterowanie i gastronomia </t>
    </r>
    <r>
      <rPr>
        <vertAlign val="superscript"/>
        <sz val="9"/>
        <rFont val="Arial"/>
        <family val="2"/>
        <charset val="238"/>
      </rPr>
      <t xml:space="preserve">∆ </t>
    </r>
  </si>
  <si>
    <r>
      <t xml:space="preserve">Accommodation and catering </t>
    </r>
    <r>
      <rPr>
        <i/>
        <vertAlign val="superscript"/>
        <sz val="9"/>
        <rFont val="Arial"/>
        <family val="2"/>
        <charset val="238"/>
      </rPr>
      <t>∆</t>
    </r>
    <r>
      <rPr>
        <i/>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</si>
  <si>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</si>
  <si>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</si>
  <si>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</si>
  <si>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</si>
  <si>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</si>
  <si>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</si>
  <si>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</si>
  <si>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</si>
  <si>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</si>
  <si>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</si>
  <si>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</si>
  <si>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</si>
  <si>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</si>
  <si>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</si>
  <si>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</si>
  <si>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</si>
  <si>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</si>
  <si>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</si>
  <si>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</si>
  <si>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t xml:space="preserve">Stan w końcu miesiąca </t>
  </si>
  <si>
    <r>
      <t xml:space="preserve">NATIONAL  ECONOMY  ENTITIES </t>
    </r>
    <r>
      <rPr>
        <i/>
        <vertAlign val="superscript"/>
        <sz val="10"/>
        <rFont val="Arial"/>
        <family val="2"/>
        <charset val="238"/>
      </rPr>
      <t>a</t>
    </r>
    <r>
      <rPr>
        <i/>
        <sz val="10"/>
        <rFont val="Arial"/>
        <family val="2"/>
        <charset val="238"/>
      </rPr>
      <t xml:space="preserve">  IN  THE  REGON  REGISTER  BY   LEGAL  STATUS</t>
    </r>
  </si>
  <si>
    <t xml:space="preserve">End of month </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</si>
  <si>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</si>
  <si>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przemysł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</si>
  <si>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budownictwo 
</t>
    </r>
    <r>
      <rPr>
        <i/>
        <sz val="9"/>
        <rFont val="Arial"/>
        <family val="2"/>
        <charset val="238"/>
      </rPr>
      <t xml:space="preserve">construction </t>
    </r>
  </si>
  <si>
    <r>
      <t xml:space="preserve">2017 </t>
    </r>
    <r>
      <rPr>
        <vertAlign val="superscript"/>
        <sz val="9"/>
        <rFont val="Arial"/>
        <family val="2"/>
        <charset val="238"/>
      </rPr>
      <t>c</t>
    </r>
  </si>
  <si>
    <r>
      <t xml:space="preserve">2018 </t>
    </r>
    <r>
      <rPr>
        <vertAlign val="superscript"/>
        <sz val="9"/>
        <rFont val="Arial"/>
        <family val="2"/>
        <charset val="238"/>
      </rPr>
      <t>c</t>
    </r>
  </si>
  <si>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</si>
  <si>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</si>
  <si>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</si>
  <si>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t xml:space="preserve">NATIONAL  ECONOMY  ENTITIES </t>
    </r>
    <r>
      <rPr>
        <i/>
        <vertAlign val="superscript"/>
        <sz val="10"/>
        <rFont val="Arial"/>
        <family val="2"/>
        <charset val="238"/>
      </rPr>
      <t>a</t>
    </r>
    <r>
      <rPr>
        <i/>
        <sz val="10"/>
        <rFont val="Arial"/>
        <family val="2"/>
        <charset val="238"/>
      </rPr>
      <t xml:space="preserve">  IN  THE  REGON  REGISTER  BY  LEGAL  STATUS  (cont.)</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</si>
  <si>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</si>
  <si>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ogółem </t>
    </r>
    <r>
      <rPr>
        <i/>
        <sz val="9"/>
        <rFont val="Arial"/>
        <family val="2"/>
        <charset val="238"/>
      </rPr>
      <t xml:space="preserve"> 
total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</si>
  <si>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</si>
  <si>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r>
      <t xml:space="preserve">akcyjne
</t>
    </r>
    <r>
      <rPr>
        <i/>
        <sz val="9"/>
        <rFont val="Arial"/>
        <family val="2"/>
        <charset val="238"/>
      </rPr>
      <t xml:space="preserve">joint stock </t>
    </r>
  </si>
  <si>
    <t xml:space="preserve">WYBRANE  DANE  O  PODREGIONACH  I  POWIATACH </t>
  </si>
  <si>
    <t xml:space="preserve">SELECTED  DATA  ON  SUBREGIONS  AND  POWIATS </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</si>
  <si>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t>
    </r>
  </si>
  <si>
    <r>
      <t xml:space="preserve">POPULATION </t>
    </r>
    <r>
      <rPr>
        <i/>
        <vertAlign val="superscript"/>
        <sz val="10"/>
        <rFont val="Arial"/>
        <family val="2"/>
        <charset val="238"/>
      </rPr>
      <t xml:space="preserve">a </t>
    </r>
    <r>
      <rPr>
        <i/>
        <sz val="10"/>
        <rFont val="Arial"/>
        <family val="2"/>
        <charset val="238"/>
      </rPr>
      <t> IN  2018</t>
    </r>
  </si>
  <si>
    <r>
      <t xml:space="preserve">WYSZCZEGÓLNIENIE
</t>
    </r>
    <r>
      <rPr>
        <i/>
        <sz val="9"/>
        <rFont val="Arial"/>
        <family val="2"/>
        <charset val="238"/>
      </rPr>
      <t xml:space="preserve">SPECIFICATION </t>
    </r>
  </si>
  <si>
    <r>
      <t xml:space="preserve">Mężczyźni 
</t>
    </r>
    <r>
      <rPr>
        <i/>
        <sz val="9"/>
        <rFont val="Arial"/>
        <family val="2"/>
        <charset val="238"/>
      </rPr>
      <t xml:space="preserve">Males </t>
    </r>
  </si>
  <si>
    <r>
      <t xml:space="preserve">Ludność     </t>
    </r>
    <r>
      <rPr>
        <i/>
        <sz val="9"/>
        <rFont val="Arial"/>
        <family val="2"/>
        <charset val="238"/>
      </rPr>
      <t>Population</t>
    </r>
  </si>
  <si>
    <r>
      <t>na 1 km</t>
    </r>
    <r>
      <rPr>
        <vertAlign val="superscript"/>
        <sz val="9"/>
        <rFont val="Arial"/>
        <family val="2"/>
        <charset val="238"/>
      </rPr>
      <t>2</t>
    </r>
    <r>
      <rPr>
        <sz val="9"/>
        <rFont val="Arial"/>
        <family val="2"/>
        <charset val="238"/>
      </rPr>
      <t xml:space="preserve">  
</t>
    </r>
    <r>
      <rPr>
        <i/>
        <sz val="9"/>
        <rFont val="Arial"/>
        <family val="2"/>
        <charset val="238"/>
      </rPr>
      <t>per km</t>
    </r>
    <r>
      <rPr>
        <i/>
        <vertAlign val="superscript"/>
        <sz val="9"/>
        <rFont val="Arial"/>
        <family val="2"/>
        <charset val="238"/>
      </rPr>
      <t>2</t>
    </r>
    <r>
      <rPr>
        <i/>
        <sz val="9"/>
        <rFont val="Arial"/>
        <family val="2"/>
        <charset val="238"/>
      </rPr>
      <t xml:space="preserve"> </t>
    </r>
  </si>
  <si>
    <t xml:space="preserve">WOJEWÓDZTWO </t>
  </si>
  <si>
    <t xml:space="preserve">VOIVODSHIP </t>
  </si>
  <si>
    <t xml:space="preserve">Podregion chojnicki </t>
  </si>
  <si>
    <t>Subregion</t>
  </si>
  <si>
    <r>
      <t>Powiaty:  </t>
    </r>
    <r>
      <rPr>
        <i/>
        <sz val="9"/>
        <rFont val="Arial"/>
        <family val="2"/>
        <charset val="238"/>
      </rPr>
      <t xml:space="preserve">   Powiats: </t>
    </r>
  </si>
  <si>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</si>
  <si>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</si>
  <si>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</si>
  <si>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</si>
  <si>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</si>
  <si>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</si>
  <si>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</si>
  <si>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</si>
  <si>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</si>
  <si>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</si>
  <si>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</si>
  <si>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</si>
  <si>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</si>
  <si>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</si>
  <si>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</si>
  <si>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</si>
  <si>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</si>
  <si>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</si>
  <si>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</si>
  <si>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</si>
  <si>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</si>
  <si>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</si>
  <si>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</si>
  <si>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</si>
  <si>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</si>
  <si>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</si>
  <si>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(cd.) </t>
    </r>
  </si>
  <si>
    <r>
      <t xml:space="preserve">POPULATION </t>
    </r>
    <r>
      <rPr>
        <i/>
        <vertAlign val="superscript"/>
        <sz val="10"/>
        <rFont val="Arial"/>
        <family val="2"/>
        <charset val="238"/>
      </rPr>
      <t>a</t>
    </r>
    <r>
      <rPr>
        <i/>
        <sz val="10"/>
        <rFont val="Arial"/>
        <family val="2"/>
        <charset val="238"/>
      </rPr>
      <t xml:space="preserve">  IN  2018  (cont.) </t>
    </r>
  </si>
  <si>
    <r>
      <t xml:space="preserve">WYSZCZEGÓLNIENIE                      
</t>
    </r>
    <r>
      <rPr>
        <i/>
        <sz val="9"/>
        <rFont val="Arial"/>
        <family val="2"/>
        <charset val="238"/>
      </rPr>
      <t xml:space="preserve">SPECIFICATION </t>
    </r>
  </si>
  <si>
    <r>
      <t xml:space="preserve">0–2 lata          </t>
    </r>
    <r>
      <rPr>
        <i/>
        <sz val="9"/>
        <rFont val="Arial"/>
        <family val="2"/>
        <charset val="238"/>
      </rPr>
      <t>0–2 years</t>
    </r>
    <r>
      <rPr>
        <sz val="9"/>
        <rFont val="Arial"/>
        <family val="2"/>
        <charset val="238"/>
      </rPr>
      <t xml:space="preserve">  </t>
    </r>
  </si>
  <si>
    <t xml:space="preserve">3–6 </t>
  </si>
  <si>
    <t xml:space="preserve">7–12 </t>
  </si>
  <si>
    <t xml:space="preserve">13–15 </t>
  </si>
  <si>
    <t xml:space="preserve">16–18 </t>
  </si>
  <si>
    <t xml:space="preserve">19–24 </t>
  </si>
  <si>
    <t xml:space="preserve">55–64 </t>
  </si>
  <si>
    <r>
      <t xml:space="preserve">65 lat             
i więcej 
</t>
    </r>
    <r>
      <rPr>
        <i/>
        <sz val="9"/>
        <rFont val="Arial"/>
        <family val="2"/>
        <charset val="238"/>
      </rPr>
      <t xml:space="preserve">65 years 
and more </t>
    </r>
  </si>
  <si>
    <t>a Patrz wyjaśnienia metodyczne pkt 1.</t>
  </si>
  <si>
    <t>a See methodological notes item 1.</t>
  </si>
  <si>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2018  R.  (dok.) </t>
    </r>
  </si>
  <si>
    <r>
      <t xml:space="preserve">WYSZCZEGÓLNIENIE         
</t>
    </r>
    <r>
      <rPr>
        <i/>
        <sz val="9"/>
        <rFont val="Arial"/>
        <family val="2"/>
        <charset val="238"/>
      </rPr>
      <t>SPECIFICATION</t>
    </r>
  </si>
  <si>
    <r>
      <t xml:space="preserve">kobiety                     </t>
    </r>
    <r>
      <rPr>
        <i/>
        <sz val="9"/>
        <rFont val="Arial"/>
        <family val="2"/>
        <charset val="238"/>
      </rPr>
      <t xml:space="preserve"> 
females </t>
    </r>
  </si>
  <si>
    <r>
      <t xml:space="preserve">WYSZCZEGÓLNIENIE 
</t>
    </r>
    <r>
      <rPr>
        <i/>
        <sz val="9"/>
        <rFont val="Arial"/>
        <family val="2"/>
        <charset val="238"/>
      </rPr>
      <t xml:space="preserve">SPECIFICATION </t>
    </r>
  </si>
  <si>
    <r>
      <t xml:space="preserve">Urodzenia żywe
 </t>
    </r>
    <r>
      <rPr>
        <i/>
        <sz val="9"/>
        <rFont val="Arial"/>
        <family val="2"/>
        <charset val="238"/>
      </rPr>
      <t>Live births</t>
    </r>
    <r>
      <rPr>
        <sz val="9"/>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</si>
  <si>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</si>
  <si>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Małżeństwa 
</t>
    </r>
    <r>
      <rPr>
        <i/>
        <sz val="9"/>
        <rFont val="Arial"/>
        <family val="2"/>
        <charset val="238"/>
      </rPr>
      <t>Marriages</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</si>
  <si>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</si>
  <si>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</si>
  <si>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</si>
  <si>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w liczbach bezwzględnych    </t>
    </r>
    <r>
      <rPr>
        <i/>
        <sz val="9"/>
        <rFont val="Arial"/>
        <family val="2"/>
        <charset val="238"/>
      </rPr>
      <t xml:space="preserve"> in absolute numbers </t>
    </r>
  </si>
  <si>
    <t xml:space="preserve">    a Różnica między liczbą urodzeń żywych i liczbą zgonów w danym okresie.   b Dzieci w wieku  poniżej 1 roku.   c Na 1000 urodzeń żywych.  </t>
  </si>
  <si>
    <r>
      <t xml:space="preserve">Bezrobotni zarejestrowani     </t>
    </r>
    <r>
      <rPr>
        <i/>
        <sz val="9"/>
        <rFont val="Arial"/>
        <family val="2"/>
        <charset val="238"/>
      </rPr>
      <t xml:space="preserve">Registered unemployed persons </t>
    </r>
  </si>
  <si>
    <r>
      <t xml:space="preserve">ogółem         
</t>
    </r>
    <r>
      <rPr>
        <i/>
        <sz val="9"/>
        <rFont val="Arial"/>
        <family val="2"/>
        <charset val="238"/>
      </rPr>
      <t xml:space="preserve">total </t>
    </r>
  </si>
  <si>
    <r>
      <t xml:space="preserve">z liczby ogółem     </t>
    </r>
    <r>
      <rPr>
        <i/>
        <sz val="9"/>
        <rFont val="Arial"/>
        <family val="2"/>
        <charset val="238"/>
      </rPr>
      <t xml:space="preserve">of total number </t>
    </r>
  </si>
  <si>
    <r>
      <t xml:space="preserve">kobiety 
</t>
    </r>
    <r>
      <rPr>
        <i/>
        <sz val="9"/>
        <rFont val="Arial"/>
        <family val="2"/>
        <charset val="238"/>
      </rPr>
      <t xml:space="preserve">females </t>
    </r>
  </si>
  <si>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</si>
  <si>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t xml:space="preserve">    a Patrz wyjaśnienia metodyczne pkt 4.         </t>
  </si>
  <si>
    <t xml:space="preserve">    a See methodological notes item 4.</t>
  </si>
  <si>
    <r>
      <t xml:space="preserve">55 lat i więcej             
</t>
    </r>
    <r>
      <rPr>
        <i/>
        <sz val="9"/>
        <rFont val="Arial"/>
        <family val="2"/>
        <charset val="238"/>
      </rPr>
      <t xml:space="preserve">55 years and more </t>
    </r>
  </si>
  <si>
    <r>
      <t xml:space="preserve">wyższym
</t>
    </r>
    <r>
      <rPr>
        <i/>
        <sz val="9"/>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</si>
  <si>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vocational secondary </t>
    </r>
    <r>
      <rPr>
        <i/>
        <vertAlign val="superscript"/>
        <sz val="9"/>
        <rFont val="Arial"/>
        <family val="2"/>
        <charset val="238"/>
      </rPr>
      <t>a</t>
    </r>
    <r>
      <rPr>
        <vertAlign val="superscript"/>
        <sz val="9"/>
        <rFont val="Arial"/>
        <family val="2"/>
        <charset val="238"/>
      </rPr>
      <t xml:space="preserve">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</si>
  <si>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</si>
  <si>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</si>
  <si>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t xml:space="preserve">    a Łącznie z wykształceniem policealnym.</t>
  </si>
  <si>
    <t xml:space="preserve">    a Including post-secondary education.</t>
  </si>
  <si>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</si>
  <si>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</si>
  <si>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</si>
  <si>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budownictwo indywidualne 
</t>
    </r>
    <r>
      <rPr>
        <i/>
        <sz val="9"/>
        <rFont val="Arial"/>
        <family val="2"/>
        <charset val="238"/>
      </rPr>
      <t>private construction</t>
    </r>
    <r>
      <rPr>
        <sz val="9"/>
        <rFont val="Arial"/>
        <family val="2"/>
        <charset val="238"/>
      </rPr>
      <t xml:space="preserve"> </t>
    </r>
  </si>
  <si>
    <r>
      <t xml:space="preserve">w liczbach bezwzględnych
</t>
    </r>
    <r>
      <rPr>
        <i/>
        <sz val="9"/>
        <rFont val="Arial"/>
        <family val="2"/>
        <charset val="238"/>
      </rPr>
      <t>in absolute numbers</t>
    </r>
  </si>
  <si>
    <r>
      <t xml:space="preserve">Ogółem          </t>
    </r>
    <r>
      <rPr>
        <i/>
        <sz val="9"/>
        <rFont val="Arial"/>
        <family val="2"/>
        <charset val="238"/>
      </rPr>
      <t xml:space="preserve"> 
Total </t>
    </r>
  </si>
  <si>
    <r>
      <t xml:space="preserve">Z liczby ogółem     </t>
    </r>
    <r>
      <rPr>
        <i/>
        <sz val="9"/>
        <rFont val="Arial"/>
        <family val="2"/>
        <charset val="238"/>
      </rPr>
      <t>Of total number</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</si>
  <si>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</si>
  <si>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</si>
  <si>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</si>
  <si>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</si>
  <si>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</si>
  <si>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</si>
  <si>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</si>
  <si>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r>
      <t xml:space="preserve">WYSZCZEGÓLNIENIE                                                        
</t>
    </r>
    <r>
      <rPr>
        <i/>
        <sz val="9"/>
        <rFont val="Arial"/>
        <family val="2"/>
        <charset val="238"/>
      </rPr>
      <t xml:space="preserve">SPECIFICATION </t>
    </r>
  </si>
  <si>
    <t>a Bez czynów karalnych popełnionych przez nieletnich. Patrz wyjaśnienia metodyczne pkt 33.</t>
  </si>
  <si>
    <t>a Without punishable acts committed by juveniles. See methodological notes item 33.</t>
  </si>
  <si>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</si>
  <si>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</si>
  <si>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zabici
</t>
    </r>
    <r>
      <rPr>
        <i/>
        <sz val="9"/>
        <rFont val="Arial"/>
        <family val="2"/>
        <charset val="238"/>
      </rPr>
      <t>fatalities</t>
    </r>
  </si>
  <si>
    <r>
      <t xml:space="preserve">ranni                       </t>
    </r>
    <r>
      <rPr>
        <i/>
        <sz val="9"/>
        <rFont val="Arial"/>
        <family val="2"/>
        <charset val="238"/>
      </rPr>
      <t xml:space="preserve">injured </t>
    </r>
  </si>
  <si>
    <r>
      <t>Słupsk</t>
    </r>
    <r>
      <rPr>
        <vertAlign val="superscript"/>
        <sz val="9"/>
        <rFont val="Arial"/>
        <family val="2"/>
        <charset val="238"/>
      </rPr>
      <t xml:space="preserve"> a</t>
    </r>
    <r>
      <rPr>
        <sz val="9"/>
        <rFont val="Arial"/>
        <family val="2"/>
        <charset val="238"/>
      </rPr>
      <t xml:space="preserve"> </t>
    </r>
  </si>
  <si>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</si>
  <si>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</si>
  <si>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</si>
  <si>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</si>
  <si>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</si>
  <si>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Osoby fizyczne prowadzące działalność gospodarczą                                                                                                                                                                                                                                                                                                                                                                          </t>
    </r>
    <r>
      <rPr>
        <i/>
        <sz val="9"/>
        <rFont val="Arial"/>
        <family val="2"/>
        <charset val="238"/>
      </rPr>
      <t xml:space="preserve">Natural persons conducting economic activity  </t>
    </r>
  </si>
  <si>
    <r>
      <t xml:space="preserve">w liczbach bezwzględ-nych
</t>
    </r>
    <r>
      <rPr>
        <i/>
        <sz val="9"/>
        <rFont val="Arial"/>
        <family val="2"/>
        <charset val="238"/>
      </rPr>
      <t>in absolute numbers</t>
    </r>
  </si>
  <si>
    <t xml:space="preserve">    a Patrz wyjaśnienia metodyczne pkt 23; bez osób prowadzących gospodarstwa indywidualne w rolnictwie.</t>
  </si>
  <si>
    <t xml:space="preserve">    a See methodological notes item 23; excluding persons tending private farms in agriculture.</t>
  </si>
  <si>
    <r>
      <t xml:space="preserve">przemysł </t>
    </r>
    <r>
      <rPr>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</si>
  <si>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</si>
  <si>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</si>
  <si>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PODSTAWOWE  DANE  OGÓLNOPOLSKIE</t>
  </si>
  <si>
    <t xml:space="preserve">BASIC  DATA  FOR  POLAND </t>
  </si>
  <si>
    <r>
      <rPr>
        <sz val="10"/>
        <rFont val="Arial"/>
        <family val="2"/>
        <charset val="238"/>
      </rPr>
      <t xml:space="preserve">TABL. 46. </t>
    </r>
    <r>
      <rPr>
        <b/>
        <sz val="10"/>
        <rFont val="Arial"/>
        <family val="2"/>
        <charset val="238"/>
      </rPr>
      <t xml:space="preserve">WYBRANE  WSKAŹNIKI  OGÓLNOPOLSKIE </t>
    </r>
  </si>
  <si>
    <t xml:space="preserve">SELECTED  INDICATORS  FOR  POLAND </t>
  </si>
  <si>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b/>
        <sz val="10"/>
        <color indexed="63"/>
        <rFont val="Arial"/>
        <family val="2"/>
        <charset val="238"/>
      </rPr>
      <t/>
    </r>
  </si>
  <si>
    <r>
      <t xml:space="preserve">Produkt Krajowy Brutto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Gross Domestic Product </t>
    </r>
    <r>
      <rPr>
        <i/>
        <vertAlign val="superscript"/>
        <sz val="9"/>
        <rFont val="Arial"/>
        <family val="2"/>
        <charset val="238"/>
      </rPr>
      <t xml:space="preserve">a </t>
    </r>
  </si>
  <si>
    <r>
      <t xml:space="preserve">Przeciętne miesięczne wynagrodzenia     </t>
    </r>
    <r>
      <rPr>
        <i/>
        <sz val="9"/>
        <rFont val="Arial"/>
        <family val="2"/>
        <charset val="238"/>
      </rPr>
      <t xml:space="preserve">Average monthly wages and salaries </t>
    </r>
  </si>
  <si>
    <r>
      <t xml:space="preserve">wartość dodana brutto 
</t>
    </r>
    <r>
      <rPr>
        <i/>
        <sz val="9"/>
        <rFont val="Arial"/>
        <family val="2"/>
        <charset val="238"/>
      </rPr>
      <t xml:space="preserve">gross value added </t>
    </r>
  </si>
  <si>
    <r>
      <t xml:space="preserve">w gospodarce narodowej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in national economy </t>
    </r>
    <r>
      <rPr>
        <i/>
        <vertAlign val="superscript"/>
        <sz val="9"/>
        <rFont val="Arial"/>
        <family val="2"/>
        <charset val="238"/>
      </rPr>
      <t xml:space="preserve">a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</si>
  <si>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</si>
  <si>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</si>
  <si>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</si>
  <si>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r>
      <t xml:space="preserve">brutto bez wypłat z zysku 
</t>
    </r>
    <r>
      <rPr>
        <i/>
        <sz val="9"/>
        <rFont val="Arial"/>
        <family val="2"/>
        <charset val="238"/>
      </rPr>
      <t xml:space="preserve">gross exclusive payment from profit </t>
    </r>
  </si>
  <si>
    <t xml:space="preserve">VII-IX </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</si>
  <si>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</si>
  <si>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</si>
  <si>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r>
      <rPr>
        <sz val="10"/>
        <rFont val="Arial"/>
        <family val="2"/>
        <charset val="238"/>
      </rPr>
      <t>TABL. 46.</t>
    </r>
    <r>
      <rPr>
        <b/>
        <sz val="10"/>
        <rFont val="Arial"/>
        <family val="2"/>
        <charset val="238"/>
      </rPr>
      <t xml:space="preserve"> WYBRANE  WSKAŹNIKI  OGÓLNOPOLSKIE  (cd.) </t>
    </r>
  </si>
  <si>
    <t xml:space="preserve">SELECTED  INDICATORS  FOR  POLAND  (cont.) </t>
  </si>
  <si>
    <r>
      <t xml:space="preserve">                OKRESY     
               </t>
    </r>
    <r>
      <rPr>
        <i/>
        <sz val="9"/>
        <rFont val="Arial"/>
        <family val="2"/>
        <charset val="238"/>
      </rPr>
      <t xml:space="preserve">PERIODS
</t>
    </r>
    <r>
      <rPr>
        <b/>
        <sz val="9"/>
        <rFont val="Arial"/>
        <family val="2"/>
        <charset val="238"/>
      </rPr>
      <t xml:space="preserve">A </t>
    </r>
    <r>
      <rPr>
        <sz val="9"/>
        <rFont val="Arial"/>
        <family val="2"/>
        <charset val="238"/>
      </rPr>
      <t xml:space="preserve">- analogiczny okres roku
      </t>
    </r>
    <r>
      <rPr>
        <i/>
        <sz val="9"/>
        <rFont val="Arial"/>
        <family val="2"/>
        <charset val="238"/>
      </rPr>
      <t>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previous period = 100
</t>
    </r>
    <r>
      <rPr>
        <b/>
        <sz val="9"/>
        <rFont val="Arial"/>
        <family val="2"/>
        <charset val="238"/>
      </rPr>
      <t>C</t>
    </r>
    <r>
      <rPr>
        <sz val="9"/>
        <rFont val="Arial"/>
        <family val="2"/>
        <charset val="238"/>
      </rPr>
      <t xml:space="preserve"> - grudzień roku 
      poprzedniego = 100
      </t>
    </r>
    <r>
      <rPr>
        <i/>
        <sz val="9"/>
        <rFont val="Arial"/>
        <family val="2"/>
        <charset val="238"/>
      </rPr>
      <t>December of previous 
      year = 100</t>
    </r>
    <r>
      <rPr>
        <sz val="9"/>
        <rFont val="Arial"/>
        <family val="2"/>
        <charset val="238"/>
      </rPr>
      <t xml:space="preserve"> </t>
    </r>
  </si>
  <si>
    <r>
      <t xml:space="preserve">Wskaźnik cen                                                                                                                                                                                                                                          
</t>
    </r>
    <r>
      <rPr>
        <i/>
        <sz val="9"/>
        <rFont val="Arial"/>
        <family val="2"/>
        <charset val="238"/>
      </rPr>
      <t xml:space="preserve">Price indices </t>
    </r>
  </si>
  <si>
    <r>
      <t xml:space="preserve">towarów i usług konsumpcyjnych </t>
    </r>
    <r>
      <rPr>
        <vertAlign val="superscript"/>
        <sz val="9"/>
        <rFont val="Arial"/>
        <family val="2"/>
        <charset val="238"/>
      </rPr>
      <t xml:space="preserve">a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</si>
  <si>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 xml:space="preserve">produkcji sprzedanej przemysłu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of sold production of industry </t>
    </r>
    <r>
      <rPr>
        <i/>
        <vertAlign val="superscript"/>
        <sz val="9"/>
        <rFont val="Arial"/>
        <family val="2"/>
        <charset val="238"/>
      </rPr>
      <t xml:space="preserve">b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</si>
  <si>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</si>
  <si>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</si>
  <si>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t xml:space="preserve">C </t>
  </si>
  <si>
    <t xml:space="preserve">    a Patrz wyjaśnienia metodyczne pkt 17.   b Patrz wyjaśnienia metodyczne pkt 16. </t>
  </si>
  <si>
    <t xml:space="preserve">    a See methodological notes item 17.   b See methodological notes item 16. </t>
  </si>
  <si>
    <r>
      <rPr>
        <sz val="10"/>
        <rFont val="Arial"/>
        <family val="2"/>
        <charset val="238"/>
      </rPr>
      <t xml:space="preserve">TABL. 46. </t>
    </r>
    <r>
      <rPr>
        <b/>
        <sz val="10"/>
        <rFont val="Arial"/>
        <family val="2"/>
        <charset val="238"/>
      </rPr>
      <t xml:space="preserve">WYBRANE  WSKAŹNIKI  OGÓLNOPOLSKIE  (cd.)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</si>
  <si>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i/>
        <sz val="9"/>
        <rFont val="Arial"/>
        <family val="2"/>
        <charset val="238"/>
      </rPr>
      <t xml:space="preserve">December of previous 
      year = 100 </t>
    </r>
  </si>
  <si>
    <r>
      <t xml:space="preserve">Wskaźnik cen (dok.)                                                                                                                                                                   
</t>
    </r>
    <r>
      <rPr>
        <i/>
        <sz val="9"/>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</si>
  <si>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</si>
  <si>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produkcji budowlano-montażowej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</si>
  <si>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żyta                </t>
    </r>
    <r>
      <rPr>
        <i/>
        <sz val="9"/>
        <rFont val="Arial"/>
        <family val="2"/>
        <charset val="238"/>
      </rPr>
      <t xml:space="preserve">rye </t>
    </r>
  </si>
  <si>
    <r>
      <t xml:space="preserve">pszenicy  </t>
    </r>
    <r>
      <rPr>
        <i/>
        <sz val="9"/>
        <rFont val="Arial"/>
        <family val="2"/>
        <charset val="238"/>
      </rPr>
      <t xml:space="preserve">wheat </t>
    </r>
  </si>
  <si>
    <t xml:space="preserve">X </t>
  </si>
  <si>
    <t xml:space="preserve">XI </t>
  </si>
  <si>
    <t xml:space="preserve">XII </t>
  </si>
  <si>
    <t xml:space="preserve">    a Patrz wyjaśnienia metodyczne pkt 16.   b Za okres I-VI.   c Za okres I-IX.   d Za okres I-XII.  </t>
  </si>
  <si>
    <t xml:space="preserve">    a See methodological notes item 16.   b For I-VI period.   c For I-IX period.   d For I-XII period.</t>
  </si>
  <si>
    <r>
      <rPr>
        <sz val="10"/>
        <rFont val="Arial"/>
        <family val="2"/>
        <charset val="238"/>
      </rPr>
      <t>TABL. 46.</t>
    </r>
    <r>
      <rPr>
        <b/>
        <sz val="10"/>
        <rFont val="Arial"/>
        <family val="2"/>
        <charset val="238"/>
      </rPr>
      <t xml:space="preserve"> WYBRANE  WSKAŹNIKI  OGÓLNOPOLSKIE  (dok.)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</si>
  <si>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</si>
  <si>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Produkcja sprzedana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t>
    </r>
    <r>
      <rPr>
        <i/>
        <vertAlign val="superscript"/>
        <sz val="9"/>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</si>
  <si>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d</t>
    </r>
    <r>
      <rPr>
        <i/>
        <sz val="9"/>
        <rFont val="Arial"/>
        <family val="2"/>
        <charset val="238"/>
      </rPr>
      <t xml:space="preserve"> </t>
    </r>
  </si>
  <si>
    <r>
      <t xml:space="preserve">budowlano-montażowej 
</t>
    </r>
    <r>
      <rPr>
        <i/>
        <sz val="9"/>
        <rFont val="Arial"/>
        <family val="2"/>
        <charset val="238"/>
      </rPr>
      <t xml:space="preserve">construction and assembly </t>
    </r>
  </si>
  <si>
    <t xml:space="preserve">    a Patrz wyjaśnienia metodyczne pkt 26.   b Dane za okresy narastające.   c Patrz uwagi ogólne pkt 19.   d Patrz uwagi ogólne pkt 11.   e Dane dotyczą pełnej zbiorowości.</t>
  </si>
  <si>
    <r>
      <rPr>
        <sz val="10"/>
        <rFont val="Arial"/>
        <family val="2"/>
        <charset val="238"/>
      </rPr>
      <t>TABL. 47.</t>
    </r>
    <r>
      <rPr>
        <b/>
        <sz val="10"/>
        <rFont val="Arial"/>
        <family val="2"/>
        <charset val="238"/>
      </rPr>
      <t xml:space="preserve"> PODSTAWOWE  DANE  O  WOJEWÓDZTWACH </t>
    </r>
  </si>
  <si>
    <t xml:space="preserve">BASIC  DATA  ON  VOIVODSHIPS </t>
  </si>
  <si>
    <r>
      <t xml:space="preserve">WOJEWÓDZTWA 
</t>
    </r>
    <r>
      <rPr>
        <i/>
        <sz val="9"/>
        <rFont val="Arial"/>
        <family val="2"/>
        <charset val="238"/>
      </rPr>
      <t xml:space="preserve">VOIVODSHIPS </t>
    </r>
  </si>
  <si>
    <r>
      <t xml:space="preserve">małżeństwa 
</t>
    </r>
    <r>
      <rPr>
        <i/>
        <sz val="9"/>
        <rFont val="Arial"/>
        <family val="2"/>
        <charset val="238"/>
      </rPr>
      <t xml:space="preserve">marriages </t>
    </r>
  </si>
  <si>
    <r>
      <t xml:space="preserve">urodzenia żywe
</t>
    </r>
    <r>
      <rPr>
        <i/>
        <sz val="9"/>
        <rFont val="Arial"/>
        <family val="2"/>
        <charset val="238"/>
      </rPr>
      <t>live births</t>
    </r>
  </si>
  <si>
    <r>
      <t xml:space="preserve">zgony
</t>
    </r>
    <r>
      <rPr>
        <i/>
        <sz val="9"/>
        <rFont val="Arial"/>
        <family val="2"/>
        <charset val="238"/>
      </rPr>
      <t xml:space="preserve">deaths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</si>
  <si>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</si>
  <si>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urodzenia żywe
</t>
    </r>
    <r>
      <rPr>
        <i/>
        <sz val="9"/>
        <rFont val="Arial"/>
        <family val="2"/>
        <charset val="238"/>
      </rPr>
      <t xml:space="preserve">live births </t>
    </r>
  </si>
  <si>
    <r>
      <t xml:space="preserve">zgony 
</t>
    </r>
    <r>
      <rPr>
        <i/>
        <sz val="9"/>
        <rFont val="Arial"/>
        <family val="2"/>
        <charset val="238"/>
      </rPr>
      <t xml:space="preserve">deaths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</si>
  <si>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</si>
  <si>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 infants </t>
    </r>
    <r>
      <rPr>
        <i/>
        <vertAlign val="superscript"/>
        <sz val="9"/>
        <rFont val="Arial"/>
        <family val="2"/>
        <charset val="238"/>
      </rPr>
      <t>b</t>
    </r>
    <r>
      <rPr>
        <i/>
        <sz val="9"/>
        <rFont val="Arial"/>
        <family val="2"/>
        <charset val="238"/>
      </rPr>
      <t xml:space="preserve">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</si>
  <si>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sz val="9"/>
        <rFont val="Arial"/>
        <family val="2"/>
        <charset val="238"/>
      </rPr>
      <t xml:space="preserve"> </t>
    </r>
  </si>
  <si>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</si>
  <si>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</si>
  <si>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</si>
  <si>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</si>
  <si>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</si>
  <si>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</si>
  <si>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</si>
  <si>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</si>
  <si>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</si>
  <si>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</si>
  <si>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</si>
  <si>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</si>
  <si>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</si>
  <si>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</si>
  <si>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</si>
  <si>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</si>
  <si>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</si>
  <si>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</si>
  <si>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</si>
  <si>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r>
      <rPr>
        <sz val="10"/>
        <rFont val="Arial"/>
        <family val="2"/>
        <charset val="238"/>
      </rPr>
      <t>TABL. 47.</t>
    </r>
    <r>
      <rPr>
        <b/>
        <sz val="10"/>
        <rFont val="Arial"/>
        <family val="2"/>
        <charset val="238"/>
      </rPr>
      <t xml:space="preserve"> PODSTAWOWE  DANE  O  WOJEWÓDZTWACH  (cd.)</t>
    </r>
  </si>
  <si>
    <t>BASIC  DATA  ON  VOIVODSHIPS  (cont.)</t>
  </si>
  <si>
    <r>
      <t xml:space="preserve">ogółem  
</t>
    </r>
    <r>
      <rPr>
        <i/>
        <sz val="9"/>
        <rFont val="Arial"/>
        <family val="2"/>
        <charset val="238"/>
      </rPr>
      <t xml:space="preserve">total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</si>
  <si>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</si>
  <si>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</si>
  <si>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t xml:space="preserve">    a Patrz wyjaśnienia metodyczne pkt 1.   b Szacowanej na koniec każdego miesiąca. </t>
  </si>
  <si>
    <t xml:space="preserve">    a See methodological notes item 1.   b Estimated as of the end of each month. </t>
  </si>
  <si>
    <r>
      <t xml:space="preserve">WOJEWÓDZTWA                                
</t>
    </r>
    <r>
      <rPr>
        <i/>
        <sz val="9"/>
        <rFont val="Arial"/>
        <family val="2"/>
        <charset val="238"/>
      </rPr>
      <t>VOIVODSHIPS</t>
    </r>
    <r>
      <rPr>
        <sz val="9"/>
        <rFont val="Arial"/>
        <family val="2"/>
        <charset val="238"/>
      </rPr>
      <t xml:space="preserve"> </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</si>
  <si>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</si>
  <si>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</si>
  <si>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ziemniaki jadalne późne                         
</t>
    </r>
    <r>
      <rPr>
        <i/>
        <sz val="9"/>
        <rFont val="Arial"/>
        <family val="2"/>
        <charset val="238"/>
      </rPr>
      <t>late</t>
    </r>
    <r>
      <rPr>
        <sz val="9"/>
        <rFont val="Arial"/>
        <family val="2"/>
        <charset val="238"/>
      </rPr>
      <t xml:space="preserve"> </t>
    </r>
    <r>
      <rPr>
        <i/>
        <sz val="9"/>
        <rFont val="Arial"/>
        <family val="2"/>
        <charset val="238"/>
      </rPr>
      <t xml:space="preserve">edible potatoes </t>
    </r>
  </si>
  <si>
    <r>
      <t xml:space="preserve">prosię na chów                              
</t>
    </r>
    <r>
      <rPr>
        <i/>
        <sz val="9"/>
        <rFont val="Arial"/>
        <family val="2"/>
        <charset val="238"/>
      </rPr>
      <t xml:space="preserve">piglet </t>
    </r>
  </si>
  <si>
    <r>
      <t xml:space="preserve">WOJEWÓDZTWA                                           
</t>
    </r>
    <r>
      <rPr>
        <i/>
        <sz val="9"/>
        <rFont val="Arial"/>
        <family val="2"/>
        <charset val="238"/>
      </rPr>
      <t>VOIVODSHIPS</t>
    </r>
  </si>
  <si>
    <r>
      <t xml:space="preserve">Zwierzęta gospodarskie – stan w końcu miesiąca          </t>
    </r>
    <r>
      <rPr>
        <i/>
        <sz val="9"/>
        <rFont val="Arial"/>
        <family val="2"/>
        <charset val="238"/>
      </rPr>
      <t xml:space="preserve">                                                                                                                    
Livestock – end of month</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</si>
  <si>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</si>
  <si>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</si>
  <si>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lochy na chów                             
</t>
    </r>
    <r>
      <rPr>
        <i/>
        <sz val="9"/>
        <rFont val="Arial"/>
        <family val="2"/>
        <charset val="238"/>
      </rPr>
      <t xml:space="preserve">sows  for breeding </t>
    </r>
  </si>
  <si>
    <r>
      <t xml:space="preserve">WOJEWÓDZTWA                                        
 </t>
    </r>
    <r>
      <rPr>
        <i/>
        <sz val="9"/>
        <rFont val="Arial"/>
        <family val="2"/>
        <charset val="238"/>
      </rPr>
      <t xml:space="preserve">VOIVODSHIPS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</si>
  <si>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</si>
  <si>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r>
      <t xml:space="preserve">Budownictwo     </t>
    </r>
    <r>
      <rPr>
        <i/>
        <sz val="9"/>
        <rFont val="Arial"/>
        <family val="2"/>
        <charset val="238"/>
      </rPr>
      <t xml:space="preserve">Construction </t>
    </r>
  </si>
  <si>
    <t xml:space="preserve">    a Patrz uwagi ogólne pkt 11.   b Wskaźniki dynamiki obliczono na podstawie wartości w cenach bieżących.</t>
  </si>
  <si>
    <t xml:space="preserve">    a See general notes item 11.   b Index numbers are calculated on the basis of value at current prices.</t>
  </si>
  <si>
    <r>
      <t xml:space="preserve">WOJEWÓDZTWA                                                                                           
 </t>
    </r>
    <r>
      <rPr>
        <i/>
        <sz val="9"/>
        <rFont val="Arial"/>
        <family val="2"/>
        <charset val="238"/>
      </rPr>
      <t xml:space="preserve">VOIVODSHIPS </t>
    </r>
  </si>
  <si>
    <r>
      <t xml:space="preserve">mieszkania 
</t>
    </r>
    <r>
      <rPr>
        <i/>
        <sz val="9"/>
        <rFont val="Arial"/>
        <family val="2"/>
        <charset val="238"/>
      </rPr>
      <t xml:space="preserve">dwellings </t>
    </r>
  </si>
  <si>
    <r>
      <t xml:space="preserve">powierzchnia użytkowa mieszkań                                          
</t>
    </r>
    <r>
      <rPr>
        <i/>
        <sz val="9"/>
        <rFont val="Arial"/>
        <family val="2"/>
        <charset val="238"/>
      </rPr>
      <t xml:space="preserve">usable floor space of dwellings </t>
    </r>
  </si>
  <si>
    <r>
      <t xml:space="preserve">WOJEWÓDZTWA                                                                                            
</t>
    </r>
    <r>
      <rPr>
        <i/>
        <sz val="9"/>
        <rFont val="Arial"/>
        <family val="2"/>
        <charset val="238"/>
      </rPr>
      <t xml:space="preserve">VOIVODSHIPS </t>
    </r>
  </si>
  <si>
    <r>
      <t xml:space="preserve">spółki handlowe     </t>
    </r>
    <r>
      <rPr>
        <i/>
        <sz val="9"/>
        <rFont val="Arial"/>
        <family val="2"/>
        <charset val="238"/>
      </rPr>
      <t xml:space="preserve">commercial companies </t>
    </r>
  </si>
  <si>
    <r>
      <t xml:space="preserve">osoby fizyczne prowadzące działalność gospodarczą 
</t>
    </r>
    <r>
      <rPr>
        <i/>
        <sz val="9"/>
        <rFont val="Arial"/>
        <family val="2"/>
        <charset val="238"/>
      </rPr>
      <t>natural persons conducting economic activity</t>
    </r>
  </si>
  <si>
    <r>
      <t xml:space="preserve">ogółem 
</t>
    </r>
    <r>
      <rPr>
        <i/>
        <sz val="9"/>
        <rFont val="Arial"/>
        <family val="2"/>
        <charset val="238"/>
      </rPr>
      <t>total</t>
    </r>
    <r>
      <rPr>
        <sz val="9"/>
        <rFont val="Arial"/>
        <family val="2"/>
        <charset val="238"/>
      </rPr>
      <t xml:space="preserve"> </t>
    </r>
  </si>
  <si>
    <r>
      <t xml:space="preserve">z liczby ogółem – spółki     </t>
    </r>
    <r>
      <rPr>
        <i/>
        <sz val="9"/>
        <rFont val="Arial"/>
        <family val="2"/>
        <charset val="238"/>
      </rPr>
      <t>of total number – companies</t>
    </r>
  </si>
  <si>
    <r>
      <t xml:space="preserve">akcyjne 
</t>
    </r>
    <r>
      <rPr>
        <i/>
        <sz val="9"/>
        <rFont val="Arial"/>
        <family val="2"/>
        <charset val="238"/>
      </rPr>
      <t xml:space="preserve">joint stock </t>
    </r>
  </si>
  <si>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</si>
  <si>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</si>
  <si>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</si>
  <si>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</si>
  <si>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Ryby morskie wędzone  
</t>
    </r>
    <r>
      <rPr>
        <i/>
        <sz val="9"/>
        <rFont val="Arial"/>
        <family val="2"/>
        <charset val="238"/>
      </rPr>
      <t>Smoked sea fishes</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</si>
  <si>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</si>
  <si>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SPIS TABLIC
</t>
    </r>
    <r>
      <rPr>
        <i/>
        <sz val="9"/>
        <rFont val="Arial"/>
        <family val="2"/>
        <charset val="238"/>
      </rPr>
      <t xml:space="preserve">LIST  OF </t>
    </r>
    <r>
      <rPr>
        <b/>
        <i/>
        <sz val="9"/>
        <rFont val="Arial"/>
        <family val="2"/>
        <charset val="238"/>
      </rPr>
      <t xml:space="preserve"> </t>
    </r>
    <r>
      <rPr>
        <i/>
        <sz val="9"/>
        <rFont val="Arial"/>
        <family val="2"/>
        <charset val="238"/>
      </rPr>
      <t>TABLES</t>
    </r>
  </si>
  <si>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</si>
  <si>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</si>
  <si>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</si>
  <si>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</si>
  <si>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</si>
  <si>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</si>
  <si>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</si>
  <si>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</si>
  <si>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</si>
  <si>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</si>
  <si>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</si>
  <si>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</si>
  <si>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</si>
  <si>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</si>
  <si>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</si>
  <si>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</si>
  <si>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</si>
  <si>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</si>
  <si>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</si>
  <si>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</si>
  <si>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</si>
  <si>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</si>
  <si>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</si>
  <si>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</si>
  <si>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</si>
  <si>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</si>
  <si>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</si>
  <si>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</si>
  <si>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</si>
  <si>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</si>
  <si>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</si>
  <si>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</si>
  <si>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</si>
  <si>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</si>
  <si>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TABL.18CZ.1</t>
  </si>
  <si>
    <t>TABL.18CZ.2</t>
  </si>
  <si>
    <t>TABL.18CZ.3</t>
  </si>
  <si>
    <t>TABL.19</t>
  </si>
  <si>
    <t>TABL. 20</t>
  </si>
  <si>
    <t>TABL. 21</t>
  </si>
  <si>
    <t>TABL. 22CZ.1</t>
  </si>
  <si>
    <t>TABL. 22CZ.2</t>
  </si>
  <si>
    <t>TABL. 23</t>
  </si>
  <si>
    <t>TABL. 24CZ.1</t>
  </si>
  <si>
    <t>TABL. 24CZ.2</t>
  </si>
  <si>
    <t>TABL .25CZ.1</t>
  </si>
  <si>
    <t>TABL. 25CZ.2</t>
  </si>
  <si>
    <t>TABL. 26CZ.1</t>
  </si>
  <si>
    <t>TABL. 26CZ.2</t>
  </si>
  <si>
    <t>TABL. 27CZ.1</t>
  </si>
  <si>
    <t>TABL. 27CZ.2</t>
  </si>
  <si>
    <t>TABL. 28</t>
  </si>
  <si>
    <t>TABL. 29CZ.1</t>
  </si>
  <si>
    <t>TABL. 29CZ.2</t>
  </si>
  <si>
    <t>TABL .29CZ.3</t>
  </si>
  <si>
    <t>TABL. 30CZ.1</t>
  </si>
  <si>
    <t>TABL. 30CZ.2</t>
  </si>
  <si>
    <t>TABL. 31CZ.1</t>
  </si>
  <si>
    <t>TABL. 31CZ.2</t>
  </si>
  <si>
    <t>TABL. 32CZ.1</t>
  </si>
  <si>
    <t>TABL. 32CZ.2</t>
  </si>
  <si>
    <t>TABL. 32CZ.3</t>
  </si>
  <si>
    <t>TABL. 32CZ.4</t>
  </si>
  <si>
    <t>TABL. 32CZ.5</t>
  </si>
  <si>
    <t>TABL. 33</t>
  </si>
  <si>
    <t>TABL. 34CZ.1</t>
  </si>
  <si>
    <t>TABL. 34CZ.2</t>
  </si>
  <si>
    <t>TABL. 35CZ.1</t>
  </si>
  <si>
    <t>TABL. 35CZ.2</t>
  </si>
  <si>
    <t>TABL. 36CZ.1</t>
  </si>
  <si>
    <t>TABL. 36CZ.2</t>
  </si>
  <si>
    <t>TABL. 36CZ.3</t>
  </si>
  <si>
    <t xml:space="preserve">LUDNOŚĆ  W  2018  R.  
POPULATION  IN  2018 </t>
  </si>
  <si>
    <t>TABL. 37</t>
  </si>
  <si>
    <t>TABL. 38</t>
  </si>
  <si>
    <t>TABL. 39</t>
  </si>
  <si>
    <t>TABL. 40</t>
  </si>
  <si>
    <t>TABL .41</t>
  </si>
  <si>
    <t>TABL. 42</t>
  </si>
  <si>
    <t>TABL. 43</t>
  </si>
  <si>
    <t>TABL. 44</t>
  </si>
  <si>
    <t>TABL. 45CZ.1</t>
  </si>
  <si>
    <t>TABL. 45CZ.2</t>
  </si>
  <si>
    <t>TABL. 46CZ.1</t>
  </si>
  <si>
    <t>TABL. 46CZ.2</t>
  </si>
  <si>
    <t>TABL. 46CZ.3</t>
  </si>
  <si>
    <t>WYBRANE  WSKAŹNIKI  OGÓLNOPOLSKIE
SELECTED  INDICATORS  FOR  POLAND</t>
  </si>
  <si>
    <t>TABL. 46CZ.4</t>
  </si>
  <si>
    <t>TABL. 47CZ.1</t>
  </si>
  <si>
    <t>TABL. 47CZ.2</t>
  </si>
  <si>
    <t>TABL. 47CZ.3</t>
  </si>
  <si>
    <t>TABL. 47CZ.4</t>
  </si>
  <si>
    <t>TABL. 47CZ.5</t>
  </si>
  <si>
    <t>TABL. 47CZ.6</t>
  </si>
  <si>
    <t>TABL. 47CZ.7</t>
  </si>
  <si>
    <t>WYBRANE  DANE  O  WOJEWÓDZTWIE 
SELECTED  DATA  ON  VOIVODSHIP</t>
  </si>
  <si>
    <t>STAN  I  RUCH  NATURALNY  LUDNOŚCI
POPULATION  AND  VITAL  STATISTICS</t>
  </si>
  <si>
    <t>PRACUJĄCY  W  SEKTORZE  PRZEDSIĘBIORSTW
EMPLOYED  PERSONS  IN  ENTERPRISE  SECTOR</t>
  </si>
  <si>
    <t>PRZECIĘTNE  ZATRUDNIENIE  W  SEKTORZE  PRZEDSIĘBIORSTW
AVERAGE  PAID  EMPLOYMENT  IN  ENTERPRISE  SECTOR</t>
  </si>
  <si>
    <t>BEZROBOTNI  ZAREJESTROWANI  I  OFERTY  PRACY
REGISTERED  UNEMPLOYED  PERSONS  AND  JOB  OFFERS</t>
  </si>
  <si>
    <t xml:space="preserve">BEZROBOTNI  ZAREJESTROWANI  WEDŁUG  POZIOMU  WYKSZTAŁCENIA,  WIEKU,  CZASU  POZOSTAWANIA  BEZ  PRACY  I  STAŻU  PRACY
REGISTERED  UNEMPLOYED  PERSONS  BY  EDUCATIONAL  LEVEL,  AGE,  DURATION  OF UNEMPLOYMENT  AND  WORK  SENIORITY </t>
  </si>
  <si>
    <t>BEZROBOTNI  ZAREJESTROWANI  WEDŁUG  POZIOMU  WYKSZTAŁCENIA,  WIEKU,  CZASU  POZOSTAWANIA  BEZ  PRACY  I  STAŻU  PRACY
REGISTERED  UNEMPLOYED  PERSONS  BY  EDUCATIONAL  LEVEL,  AGE,  DURATION  OF  UNEMPLOYMENTAND  WORK  SENIORITY</t>
  </si>
  <si>
    <t>AKTYWNOŚĆ  EKONOMICZNA  LUDNOŚCI  W  WIEKU  15  LAT  I  WIĘCEJ  WEDŁUG  BAEL
ECONOMIC  ACTIVITY  OF  POPULATION  AGED  15  AND  MORE  BY  LFS</t>
  </si>
  <si>
    <t>BEZROBOCIE  WEDŁUG  BAEL
UNEMPLOYMENT  BY  LFS</t>
  </si>
  <si>
    <t>PRZECIĘTNE  MIESIĘCZNE  WYNAGRODZENIA  BRUTTO  W  SEKTORZE  PRZEDSIĘBIORSTW
AVERAGE  MONTHLY  GROSS  WAGES  AND  SALARIES  IN  ENTERPRISE  SECTOR</t>
  </si>
  <si>
    <t>ŚWIADCZENIA  SPOŁECZNE
SOCIAL  BENEFITS</t>
  </si>
  <si>
    <t>WYNIKI  FINANSOWE  PRZEDSIĘBIORSTW
FINANCIAL  RESULTS  OF  ENTERPRISES</t>
  </si>
  <si>
    <t>WYNIKI  FINANSOWE  PRZEDSIĘBIORSTW  WEDŁUG  SEKCJI
FINANCIAL  RESULTS  OF  ENTERPRISES  BY  SECTIONS 
I. PRZYCHODY,  KOSZTY,  WYNIK  FINANSOWY  ZE  SPRZEDAŻY
I. REVENUES,  COSTS,  FINANCIAL  RESULT  FROM  SALE</t>
  </si>
  <si>
    <t>WYNIKI  FINANSOWE  PRZEDSIĘBIORSTW  WEDŁUG  SEKCJI
FINANCIAL  RESULTS  OF  ENTERPRISES  BY  SECTIONS
II. WYNIK  FINANSOWY  BRUTTO
II. GROSS  FINANCIAL  RESULT</t>
  </si>
  <si>
    <t>WYNIKI  FINANSOWE  PRZEDSIĘBIORSTW  WEDŁUG  SEKCJI
FINANCIAL  RESULTS  OF  ENTERPRISES  BY  SECTIONS
III. WYNIK  FINANSOWY  NETTO
III. NET  FINANCIAL  RESULT</t>
  </si>
  <si>
    <t>RELACJE  EKONOMICZNE  ORAZ  STRUKTURA  PRZEDSIĘBIORSTW  WEDŁUG  UZYSKANYCH  WYNIKÓW  FINANSOWYCH
ECONOMIC  RELATIONS  AND  COMPOSITION  OF  ENTERPRISES  BY  OBTAINED  FINANCIAL  RESULTS</t>
  </si>
  <si>
    <t>AKTYWA  OBROTOWE  ORAZ  ZOBOWIĄZANIA  KRÓTKO-  I  DŁUGOTERMINOWE  PRZEDSIĘBIORSTW 
CURRENT  ASSETS  AND  SHORT-TERM  AND  LONG-TERM  LIABILITIES  OF  ENTERPRISES</t>
  </si>
  <si>
    <t>AKTYWA  OBROTOWE  ORAZ  ZOBOWIĄZANIA  PRZEDSIĘBIORSTW  WEDŁUG  SEKCJI 
CURRENT  ASSETS  AND  LIABILITIES  OF  ENTERPRISES  BY  SECTIONS</t>
  </si>
  <si>
    <t>WSKAŹNIKI  CEN  TOWARÓW  I  USŁUG  KONSUMPCYJNYCH 
PRICE  INDICES  OF  CONSUMER  GOODS  AND  SERVICES</t>
  </si>
  <si>
    <t>CENY  DETALICZNE  WYBRANYCH  TOWARÓW  I  USŁUG  KONSUMPCYJNYCH
RETAIL  PRICES  OF  SELECTED  CONSUMER  GOODS  AND  SERVICES</t>
  </si>
  <si>
    <t>PRZECIĘTNE  CENY  SKUPU  WAŻNIEJSZYCH  PRODUKTÓW  ROLNYCH
AVERAGE  PROCUREMENT  PRICES  OF  MAJOR  AGRICULTURAL  PRODUCTS</t>
  </si>
  <si>
    <t>PRZECIĘTNE  CENY  UZYSKIWANE  PRZEZ  ROLNIKÓW  NA  TARGOWISKACH
AVERAGE  MARKETPLACE  PRICES  RECEIVED  BY  FARMERS</t>
  </si>
  <si>
    <t>RELACJE  CEN  W  ROLNICTWIE
PRICES  RELATIONS  IN  AGRICULTURE</t>
  </si>
  <si>
    <t>MIESZKANIA
DWELLINGS</t>
  </si>
  <si>
    <t>ZWIERZĘTA  GOSPODARSKIE
LIVESTOCK</t>
  </si>
  <si>
    <t>SKUP  WAŻNIEJSZYCH  PRODUKTÓW  ROLNYCH
PROCUREMENT  OF  MAJOR  AGRICULTURAL  PRODUCTS</t>
  </si>
  <si>
    <t>PRODUKCJA  SPRZEDANA  PRZEMYSŁU
SOLD  PRODUCTION  OF  INDUSTRY</t>
  </si>
  <si>
    <t>PRODUKCJA  WAŻNIEJSZYCH  WYROBÓW  WEDŁUG  PKWiU
PRODUCTION  OF  MAJOR  PRODUCTS  BY  PKWiU</t>
  </si>
  <si>
    <t>PRODUKCJA  SPRZEDANA  BUDOWNICTWA
SOLD  PRODUCTION  OF  CONSTRUCTION</t>
  </si>
  <si>
    <t>OBROTY  ŁADUNKOWE  W  PORTACH  MORSKICH
CARGO  TURNOVER  IN  SEAPORTS</t>
  </si>
  <si>
    <t>SPRZEDAŻ  DETALICZNA  TOWARÓW  WEDŁUG  RODZAJÓW  DZIAŁALNOŚCI  PRZEDSIĘBIORSTWA 
RETAIL  SALES  OF  GOODS  BY  TYPE  OF  ENTERPRISE  ACTIVITY</t>
  </si>
  <si>
    <t>SPRZEDAŻ  DETALICZNA  TOWARÓW  WEDŁUG  RODZAJÓW  DZIAŁALNOŚCI  PRZEDSIĘBIORSTWA 
RETAIL  SALES  OF  GOODS  BY  TYPE  OF  ENTERPRISE  ACTIVITY</t>
  </si>
  <si>
    <t>WYKORZYSTANIE  TURYSTYCZNYCH  OBIEKTÓW  NOCLEGOWYCH  
OCCUPANCY  IN  TOURIST  ACCOMMODATION  ESTABLISHMENTS</t>
  </si>
  <si>
    <t>WYKORZYSTANIE  TURYSTYCZNYCH  OBIEKTÓW  NOCLEGOWYCH 
OCCUPANCY  IN  TOURIST  ACCOMMODATION  ESTABLISHMENTS</t>
  </si>
  <si>
    <t>WSKAŹNIKI  KONIUNKTURY  GOSPODARCZEJ
BUSINESS  TENDENCY  INDICATORS</t>
  </si>
  <si>
    <t>WSKAŹNIKI  KONIUNKTURY  GOSPODARCZEJ
 BUSINESS  TENDENCY  INDICATORS</t>
  </si>
  <si>
    <t>PODMIOTY  GOSPODARKI  NARODOWEJ  W  REJESTRZE  REGON  WEDŁUG  SEKCJI 
NATIONAL  ECONOMY  ENTITIES  IN  THE  REGON  REGISTER  BY  SECTIONS</t>
  </si>
  <si>
    <t>PODMIOTY  GOSPODARKI  NARODOWEJ  W  REJESTRZE  REGON  WEDŁUG  FORMY  PRAWNEJ 
NATIONAL  ECONOMY  ENTITIES  IN  THE  REGON  REGISTER  BY  LEGAL  STATUS</t>
  </si>
  <si>
    <t>LUDNOŚĆ  W  2018  R.
POPULATION  IN  2018</t>
  </si>
  <si>
    <t>RUCH  NATURALNY  LUDNOŚCI  W  2018  R.
VITAL  STATISTICS  IN  2018</t>
  </si>
  <si>
    <t>PODSTAWOWE  DANE  O  WOJEWÓDZTWACH
BASIC  DATA  ON  VOIVODSHIPS</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</si>
  <si>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c</t>
    </r>
    <r>
      <rPr>
        <i/>
        <sz val="9"/>
        <rFont val="Arial"/>
        <family val="2"/>
        <charset val="238"/>
      </rPr>
      <t>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</si>
  <si>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t>XII 2018</t>
  </si>
  <si>
    <t>XII 2017 = 100</t>
  </si>
  <si>
    <r>
      <t xml:space="preserve">przetwórstwo przemysłowe 
</t>
    </r>
    <r>
      <rPr>
        <i/>
        <sz val="9"/>
        <rFont val="Arial"/>
        <family val="2"/>
        <charset val="238"/>
      </rPr>
      <t xml:space="preserve">manufacturing </t>
    </r>
  </si>
  <si>
    <r>
      <t xml:space="preserve">niemowląt </t>
    </r>
    <r>
      <rPr>
        <vertAlign val="superscript"/>
        <sz val="9"/>
        <rFont val="Arial"/>
        <family val="2"/>
        <charset val="238"/>
      </rPr>
      <t>d</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</si>
  <si>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niemowląt </t>
    </r>
    <r>
      <rPr>
        <vertAlign val="superscript"/>
        <sz val="9"/>
        <rFont val="Arial"/>
        <family val="2"/>
        <charset val="238"/>
      </rPr>
      <t xml:space="preserve">de
</t>
    </r>
    <r>
      <rPr>
        <i/>
        <sz val="9"/>
        <rFont val="Arial"/>
        <family val="2"/>
        <charset val="238"/>
      </rPr>
      <t xml:space="preserve">infants </t>
    </r>
    <r>
      <rPr>
        <i/>
        <vertAlign val="superscript"/>
        <sz val="9"/>
        <rFont val="Arial"/>
        <family val="2"/>
        <charset val="238"/>
      </rPr>
      <t>de</t>
    </r>
  </si>
  <si>
    <r>
      <t xml:space="preserve">przetwórstwo przemysłowe   
</t>
    </r>
    <r>
      <rPr>
        <i/>
        <sz val="9"/>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</si>
  <si>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</si>
  <si>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</si>
  <si>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budownictwo    
</t>
    </r>
    <r>
      <rPr>
        <i/>
        <sz val="9"/>
        <rFont val="Arial"/>
        <family val="2"/>
        <charset val="238"/>
      </rPr>
      <t>construction</t>
    </r>
  </si>
  <si>
    <r>
      <t xml:space="preserve">dotychczas niepracujący
</t>
    </r>
    <r>
      <rPr>
        <i/>
        <sz val="9"/>
        <rFont val="Arial"/>
        <family val="2"/>
        <charset val="238"/>
      </rPr>
      <t>previously not employed</t>
    </r>
  </si>
  <si>
    <r>
      <t xml:space="preserve">zwolnieni
z przyczyn dotyczących zakładów pracy 
</t>
    </r>
    <r>
      <rPr>
        <i/>
        <sz val="9"/>
        <rFont val="Arial"/>
        <family val="2"/>
        <charset val="238"/>
      </rPr>
      <t>terminated for company reason</t>
    </r>
  </si>
  <si>
    <r>
      <t xml:space="preserve">bez prawa do zasiłku
</t>
    </r>
    <r>
      <rPr>
        <i/>
        <sz val="9"/>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</si>
  <si>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</si>
  <si>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Bezrobotni wyrejestrowani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Persons removed from unemployment rolls </t>
    </r>
    <r>
      <rPr>
        <i/>
        <vertAlign val="superscript"/>
        <sz val="9"/>
        <rFont val="Arial"/>
        <family val="2"/>
        <charset val="238"/>
      </rPr>
      <t>b</t>
    </r>
  </si>
  <si>
    <r>
      <t xml:space="preserve">z tytułu podjęcia pracy 
</t>
    </r>
    <r>
      <rPr>
        <i/>
        <sz val="9"/>
        <rFont val="Arial"/>
        <family val="2"/>
        <charset val="238"/>
      </rPr>
      <t>of which received jobs</t>
    </r>
  </si>
  <si>
    <r>
      <t xml:space="preserve">sektor prywatny 
</t>
    </r>
    <r>
      <rPr>
        <i/>
        <sz val="9"/>
        <rFont val="Arial"/>
        <family val="2"/>
        <charset val="238"/>
      </rPr>
      <t>private sector</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</si>
  <si>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</si>
  <si>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</si>
  <si>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</si>
  <si>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</si>
  <si>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bezrobotni 
</t>
    </r>
    <r>
      <rPr>
        <i/>
        <sz val="9"/>
        <rFont val="Arial"/>
        <family val="2"/>
        <charset val="238"/>
      </rPr>
      <t xml:space="preserve">unemployed persons </t>
    </r>
  </si>
  <si>
    <r>
      <t xml:space="preserve">Bierni zawodowo 
</t>
    </r>
    <r>
      <rPr>
        <i/>
        <sz val="9"/>
        <rFont val="Arial"/>
        <family val="2"/>
        <charset val="238"/>
      </rPr>
      <t>Economically inactive persons</t>
    </r>
    <r>
      <rPr>
        <sz val="9"/>
        <rFont val="Arial"/>
        <family val="2"/>
        <charset val="238"/>
      </rPr>
      <t xml:space="preserve">   </t>
    </r>
  </si>
  <si>
    <r>
      <t xml:space="preserve">Wskaźnik zatrudnienia 
</t>
    </r>
    <r>
      <rPr>
        <i/>
        <sz val="9"/>
        <rFont val="Arial"/>
        <family val="2"/>
        <charset val="238"/>
      </rPr>
      <t>Employment rate</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</si>
  <si>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</si>
  <si>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</si>
  <si>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</si>
  <si>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</si>
  <si>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ogółem               </t>
    </r>
    <r>
      <rPr>
        <i/>
        <sz val="9"/>
        <rFont val="Arial"/>
        <family val="2"/>
        <charset val="238"/>
      </rPr>
      <t xml:space="preserve">
total </t>
    </r>
  </si>
  <si>
    <r>
      <t xml:space="preserve">wartość sprzedanych towarów                   
i materiałów          
</t>
    </r>
    <r>
      <rPr>
        <i/>
        <sz val="9"/>
        <rFont val="Arial"/>
        <family val="2"/>
        <charset val="238"/>
      </rPr>
      <t>value of sold goods and materials</t>
    </r>
  </si>
  <si>
    <r>
      <t xml:space="preserve">Obowiązkowe obciążenia wyniku finansowego brutto       
</t>
    </r>
    <r>
      <rPr>
        <i/>
        <sz val="9"/>
        <rFont val="Arial"/>
        <family val="2"/>
        <charset val="238"/>
      </rPr>
      <t>Obligatory</t>
    </r>
    <r>
      <rPr>
        <sz val="9"/>
        <rFont val="Arial"/>
        <family val="2"/>
        <charset val="238"/>
      </rPr>
      <t xml:space="preserve"> </t>
    </r>
    <r>
      <rPr>
        <i/>
        <sz val="9"/>
        <rFont val="Arial"/>
        <family val="2"/>
        <charset val="238"/>
      </rPr>
      <t xml:space="preserve">encumbrances of gross financial result </t>
    </r>
  </si>
  <si>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</si>
  <si>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</si>
  <si>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</si>
  <si>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</si>
  <si>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</si>
  <si>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</si>
  <si>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</si>
  <si>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</si>
  <si>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</si>
  <si>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produkcja
wyrobów z gumy
i tworzyw
sztucznych
</t>
    </r>
    <r>
      <rPr>
        <i/>
        <sz val="9"/>
        <color theme="1"/>
        <rFont val="Arial"/>
        <family val="2"/>
        <charset val="238"/>
      </rPr>
      <t>manufacture
of rubber and
plastic products</t>
    </r>
  </si>
  <si>
    <r>
      <t xml:space="preserve">produkcja
wyrobów
z pozostałych
mineralnych
surowców
niemetalicznych
</t>
    </r>
    <r>
      <rPr>
        <i/>
        <sz val="9"/>
        <color theme="1"/>
        <rFont val="Arial"/>
        <family val="2"/>
        <charset val="238"/>
      </rPr>
      <t>manufacture
of other non-
-metallic mineral
products</t>
    </r>
  </si>
  <si>
    <r>
      <t xml:space="preserve">produkcja metali
</t>
    </r>
    <r>
      <rPr>
        <i/>
        <sz val="9"/>
        <color theme="1"/>
        <rFont val="Arial"/>
        <family val="2"/>
        <charset val="238"/>
      </rPr>
      <t>manufacture
of basic metals</t>
    </r>
  </si>
  <si>
    <r>
      <t xml:space="preserve">produkcja
komputerów,
wyrobów
elektronicznych
i optycznych
</t>
    </r>
    <r>
      <rPr>
        <i/>
        <sz val="9"/>
        <color theme="1"/>
        <rFont val="Arial"/>
        <family val="2"/>
        <charset val="238"/>
      </rPr>
      <t>manufacture
of computer,
electronic and
optical products</t>
    </r>
  </si>
  <si>
    <r>
      <t xml:space="preserve">produkcja
urządzeń
elektrycznych
</t>
    </r>
    <r>
      <rPr>
        <i/>
        <sz val="9"/>
        <color theme="1"/>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</si>
  <si>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manufacture
of machinery
and equipment
n.e.c.</t>
    </r>
  </si>
  <si>
    <r>
      <t xml:space="preserve">produkcja
wyrobów
z metali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 xml:space="preserve">manufacture
of metal
products </t>
    </r>
    <r>
      <rPr>
        <i/>
        <vertAlign val="superscript"/>
        <sz val="9"/>
        <color theme="1"/>
        <rFont val="Arial"/>
        <family val="2"/>
        <charset val="238"/>
      </rPr>
      <t>Δ</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</si>
  <si>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manufacture
of motor
vehicles, trailers
and semitrailers</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</si>
  <si>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electricity, gas,
steam and air
conditioning
supply</t>
    </r>
  </si>
  <si>
    <r>
      <t xml:space="preserve">przetwórstwo przemysłowe    </t>
    </r>
    <r>
      <rPr>
        <i/>
        <sz val="9"/>
        <color theme="1"/>
        <rFont val="Arial"/>
        <family val="2"/>
        <charset val="238"/>
      </rPr>
      <t>manufacturing</t>
    </r>
  </si>
  <si>
    <r>
      <t xml:space="preserve">przemysł </t>
    </r>
    <r>
      <rPr>
        <vertAlign val="superscript"/>
        <sz val="9"/>
        <color theme="1"/>
        <rFont val="Arial"/>
        <family val="2"/>
        <charset val="238"/>
      </rPr>
      <t>a</t>
    </r>
    <r>
      <rPr>
        <sz val="9"/>
        <color theme="1"/>
        <rFont val="Arial"/>
        <family val="2"/>
        <charset val="238"/>
      </rPr>
      <t xml:space="preserve">   </t>
    </r>
    <r>
      <rPr>
        <i/>
        <sz val="9"/>
        <color theme="1"/>
        <rFont val="Arial"/>
        <family val="2"/>
        <charset val="238"/>
      </rPr>
      <t xml:space="preserve">industry </t>
    </r>
    <r>
      <rPr>
        <i/>
        <vertAlign val="superscript"/>
        <sz val="9"/>
        <color theme="1"/>
        <rFont val="Arial"/>
        <family val="2"/>
        <charset val="238"/>
      </rPr>
      <t>a</t>
    </r>
  </si>
  <si>
    <r>
      <t xml:space="preserve">Ogółem
</t>
    </r>
    <r>
      <rPr>
        <i/>
        <sz val="9"/>
        <color theme="1"/>
        <rFont val="Arial"/>
        <family val="2"/>
        <charset val="238"/>
      </rPr>
      <t>Grand total</t>
    </r>
  </si>
  <si>
    <r>
      <t xml:space="preserve">razem
</t>
    </r>
    <r>
      <rPr>
        <i/>
        <sz val="9"/>
        <color theme="1"/>
        <rFont val="Arial"/>
        <family val="2"/>
        <charset val="238"/>
      </rPr>
      <t>total</t>
    </r>
  </si>
  <si>
    <r>
      <t xml:space="preserve">górnictwo
i wydobywanie
</t>
    </r>
    <r>
      <rPr>
        <i/>
        <sz val="9"/>
        <color theme="1"/>
        <rFont val="Arial"/>
        <family val="2"/>
        <charset val="238"/>
      </rPr>
      <t>mining and
quarrying</t>
    </r>
  </si>
  <si>
    <r>
      <t xml:space="preserve">produkcja
artykułów
spożywczych
</t>
    </r>
    <r>
      <rPr>
        <i/>
        <sz val="9"/>
        <color theme="1"/>
        <rFont val="Arial"/>
        <family val="2"/>
        <charset val="238"/>
      </rPr>
      <t>manufacture
of food
products</t>
    </r>
  </si>
  <si>
    <r>
      <t xml:space="preserve">produkcja
wyrobów
tekstylnych
</t>
    </r>
    <r>
      <rPr>
        <i/>
        <sz val="9"/>
        <color theme="1"/>
        <rFont val="Arial"/>
        <family val="2"/>
        <charset val="238"/>
      </rPr>
      <t>manufacture
of textiles</t>
    </r>
  </si>
  <si>
    <r>
      <t xml:space="preserve">produkcja
odzieży
</t>
    </r>
    <r>
      <rPr>
        <i/>
        <sz val="9"/>
        <color theme="1"/>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</si>
  <si>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 xml:space="preserve">manufacture
of products of
wood, cork,
straw and
wicker </t>
    </r>
    <r>
      <rPr>
        <i/>
        <vertAlign val="superscript"/>
        <sz val="9"/>
        <color theme="1"/>
        <rFont val="Arial"/>
        <family val="2"/>
        <charset val="238"/>
      </rPr>
      <t>Δ</t>
    </r>
  </si>
  <si>
    <r>
      <t xml:space="preserve">produkcja
papieru
i wyrobów
z papieru
</t>
    </r>
    <r>
      <rPr>
        <i/>
        <sz val="9"/>
        <color theme="1"/>
        <rFont val="Arial"/>
        <family val="2"/>
        <charset val="238"/>
      </rPr>
      <t>manufacture
of paper and
paper
products</t>
    </r>
  </si>
  <si>
    <r>
      <t xml:space="preserve">poligrafia
i reprodukcja
zapisanych
nośników
informacji
</t>
    </r>
    <r>
      <rPr>
        <i/>
        <sz val="9"/>
        <color theme="1"/>
        <rFont val="Arial"/>
        <family val="2"/>
        <charset val="238"/>
      </rPr>
      <t>printing and
reproduction
of recorded
media</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</si>
  <si>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water supply;
sewerage,
waste
management
and
remediation
activities</t>
    </r>
  </si>
  <si>
    <r>
      <t xml:space="preserve">pobór,
uzdatnianie
i dostarczanie
wody
</t>
    </r>
    <r>
      <rPr>
        <i/>
        <sz val="9"/>
        <color theme="1"/>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</si>
  <si>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waste
collection,
treatment
and disposal
activities;
materials
recovery</t>
    </r>
  </si>
  <si>
    <r>
      <t xml:space="preserve">budownictwo
</t>
    </r>
    <r>
      <rPr>
        <i/>
        <sz val="9"/>
        <color theme="1"/>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</si>
  <si>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</si>
  <si>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i/>
        <sz val="9"/>
        <color theme="1"/>
        <rFont val="Arial"/>
        <family val="2"/>
        <charset val="238"/>
      </rPr>
      <t>civil
engineering</t>
    </r>
  </si>
  <si>
    <r>
      <t xml:space="preserve">roboty
budowlane
specjalistyczne
</t>
    </r>
    <r>
      <rPr>
        <i/>
        <sz val="9"/>
        <color theme="1"/>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</si>
  <si>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 xml:space="preserve">trade; repair
of motor
vehicles </t>
    </r>
    <r>
      <rPr>
        <i/>
        <vertAlign val="superscript"/>
        <sz val="9"/>
        <color theme="1"/>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</si>
  <si>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</si>
  <si>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</si>
  <si>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retail trade</t>
    </r>
  </si>
  <si>
    <r>
      <t xml:space="preserve">TABL. 3. </t>
    </r>
    <r>
      <rPr>
        <b/>
        <sz val="10"/>
        <color theme="1"/>
        <rFont val="Arial"/>
        <family val="2"/>
        <charset val="238"/>
      </rPr>
      <t>PRACUJĄCY W SEKTORZE PRZEDSIĘBIORSTW (dok.)</t>
    </r>
  </si>
  <si>
    <r>
      <t xml:space="preserve">transport
i gospodarka
magazynowa
</t>
    </r>
    <r>
      <rPr>
        <i/>
        <sz val="9"/>
        <color theme="1"/>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</si>
  <si>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land and pipeline
transport</t>
    </r>
  </si>
  <si>
    <r>
      <t xml:space="preserve">magazynowanie
i działalność usługowa
wspomagająca
transport
</t>
    </r>
    <r>
      <rPr>
        <i/>
        <sz val="9"/>
        <color theme="1"/>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</si>
  <si>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 xml:space="preserve">accommodation and
catering </t>
    </r>
    <r>
      <rPr>
        <i/>
        <vertAlign val="superscript"/>
        <sz val="9"/>
        <color theme="1"/>
        <rFont val="Arial"/>
        <family val="2"/>
        <charset val="238"/>
      </rPr>
      <t>Δ</t>
    </r>
  </si>
  <si>
    <r>
      <t xml:space="preserve">informacja
i komunikacja
</t>
    </r>
    <r>
      <rPr>
        <i/>
        <sz val="9"/>
        <color theme="1"/>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</si>
  <si>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</si>
  <si>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i/>
        <sz val="9"/>
        <color theme="1"/>
        <rFont val="Arial"/>
        <family val="2"/>
        <charset val="238"/>
      </rPr>
      <t>administrative and
support service
activities</t>
    </r>
  </si>
  <si>
    <t xml:space="preserve">Stan w końcu marca 2019 r.
 </t>
  </si>
  <si>
    <t xml:space="preserve">End of March 2019
</t>
  </si>
  <si>
    <t>Stan w końcu marca 2019 r.</t>
  </si>
  <si>
    <t>End of March 2019</t>
  </si>
  <si>
    <t>marzec</t>
  </si>
  <si>
    <t>March</t>
  </si>
  <si>
    <r>
      <t xml:space="preserve">marzec
</t>
    </r>
    <r>
      <rPr>
        <i/>
        <sz val="9"/>
        <rFont val="Arial"/>
        <family val="2"/>
        <charset val="238"/>
      </rPr>
      <t>March</t>
    </r>
  </si>
  <si>
    <r>
      <t xml:space="preserve">PRZESTĘPSTW </t>
    </r>
    <r>
      <rPr>
        <b/>
        <vertAlign val="superscript"/>
        <sz val="10"/>
        <rFont val="Arial"/>
        <family val="2"/>
        <charset val="238"/>
      </rPr>
      <t xml:space="preserve">a </t>
    </r>
    <r>
      <rPr>
        <b/>
        <sz val="10"/>
        <rFont val="Arial"/>
        <family val="2"/>
        <charset val="238"/>
      </rPr>
      <t xml:space="preserve"> W  OKRESIE  I-III  2019  R.</t>
    </r>
  </si>
  <si>
    <r>
      <t xml:space="preserve">ASCERTAINED  CRIMES  AND  RATES  OF  DETECTABILITY  OF  DELINQUENTS  
IN  CRIMES </t>
    </r>
    <r>
      <rPr>
        <i/>
        <vertAlign val="superscript"/>
        <sz val="10"/>
        <rFont val="Arial"/>
        <family val="2"/>
        <charset val="238"/>
      </rPr>
      <t xml:space="preserve">a </t>
    </r>
    <r>
      <rPr>
        <i/>
        <sz val="10"/>
        <rFont val="Arial"/>
        <family val="2"/>
        <charset val="238"/>
      </rPr>
      <t xml:space="preserve"> IN  THE  PERIOD  I-III  2019</t>
    </r>
  </si>
  <si>
    <t xml:space="preserve">    1 Bez osób prowadzących gospodarstwa indywidualne w rolnictwie.   2 Patrz wyjaśnienia metodyczne pkt 23.</t>
  </si>
  <si>
    <t xml:space="preserve">    1 Excluding persons tending private farms in agriculture.    2 See methodological notes item 23.</t>
  </si>
  <si>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</si>
  <si>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t xml:space="preserve">NATIONAL  ECONOMY  ENTITIES </t>
    </r>
    <r>
      <rPr>
        <i/>
        <vertAlign val="superscript"/>
        <sz val="10"/>
        <rFont val="Arial"/>
        <family val="2"/>
        <charset val="238"/>
      </rPr>
      <t>1</t>
    </r>
    <r>
      <rPr>
        <i/>
        <sz val="10"/>
        <rFont val="Arial"/>
        <family val="2"/>
        <charset val="238"/>
      </rPr>
      <t xml:space="preserve">  IN  THE  REGON  REGISTER  BY  SECTIONS  (cont.)</t>
    </r>
  </si>
  <si>
    <r>
      <t xml:space="preserve">2019 </t>
    </r>
    <r>
      <rPr>
        <vertAlign val="superscript"/>
        <sz val="9"/>
        <rFont val="Arial"/>
        <family val="2"/>
        <charset val="238"/>
      </rPr>
      <t>c</t>
    </r>
  </si>
  <si>
    <r>
      <rPr>
        <sz val="10"/>
        <rFont val="Arial"/>
        <family val="2"/>
        <charset val="238"/>
      </rPr>
      <t xml:space="preserve">TABL. 38. </t>
    </r>
    <r>
      <rPr>
        <b/>
        <sz val="10"/>
        <rFont val="Arial"/>
        <family val="2"/>
        <charset val="238"/>
      </rPr>
      <t xml:space="preserve">BEZROBOTNI  ZAREJESTROWANI  I  OFERTY  PRACY  W  2019  R. </t>
    </r>
  </si>
  <si>
    <t>Stan w dniu 31 III</t>
  </si>
  <si>
    <t>As of 31 III</t>
  </si>
  <si>
    <t>REGISTERED  UNEMPLOYED  PERSONS  AND  JOB  OFFERS  IN  2019</t>
  </si>
  <si>
    <r>
      <rPr>
        <sz val="10"/>
        <rFont val="Arial"/>
        <family val="2"/>
        <charset val="238"/>
      </rPr>
      <t>TABL. 39.</t>
    </r>
    <r>
      <rPr>
        <b/>
        <sz val="10"/>
        <rFont val="Arial"/>
        <family val="2"/>
        <charset val="238"/>
      </rPr>
      <t xml:space="preserve"> BEZROBOTNI  ZAREJESTROWANI  WEDŁUG  WIEKU  W  2019  R. </t>
    </r>
  </si>
  <si>
    <t xml:space="preserve">REGISTERED  UNEMPLOYED  PERSONS  BY  AGE  IN  2019 </t>
  </si>
  <si>
    <r>
      <rPr>
        <sz val="10"/>
        <rFont val="Arial"/>
        <family val="2"/>
        <charset val="238"/>
      </rPr>
      <t>TABL. 40.</t>
    </r>
    <r>
      <rPr>
        <b/>
        <sz val="10"/>
        <rFont val="Arial"/>
        <family val="2"/>
        <charset val="238"/>
      </rPr>
      <t xml:space="preserve"> BEZROBOTNI  ZAREJESTROWANI  WEDŁUG  POZIOMU  WYKSZTAŁCENIA  W  2019  R. </t>
    </r>
  </si>
  <si>
    <t>REGISTERED  UNEMPLOYED  PERSONS  BY  EDUCATIONAL  LEVEL  IN  2019</t>
  </si>
  <si>
    <r>
      <rPr>
        <sz val="10"/>
        <rFont val="Arial"/>
        <family val="2"/>
        <charset val="238"/>
      </rPr>
      <t xml:space="preserve">TABL. 41. </t>
    </r>
    <r>
      <rPr>
        <b/>
        <sz val="10"/>
        <rFont val="Arial"/>
        <family val="2"/>
        <charset val="238"/>
      </rPr>
      <t xml:space="preserve">MIESZKANIA  ODDANE  DO  UŻYTKOWANIA  W  OKRESIE  I-III 2019  R. </t>
    </r>
  </si>
  <si>
    <t xml:space="preserve">DWELLINGS  COMPLETED  IN  THE  PERIOD  I-III  2019 </t>
  </si>
  <si>
    <r>
      <t xml:space="preserve">ASCERTAINED  CRIMES </t>
    </r>
    <r>
      <rPr>
        <i/>
        <vertAlign val="superscript"/>
        <sz val="10"/>
        <rFont val="Arial"/>
        <family val="2"/>
        <charset val="238"/>
      </rPr>
      <t>a  </t>
    </r>
    <r>
      <rPr>
        <i/>
        <sz val="10"/>
        <rFont val="Arial"/>
        <family val="2"/>
        <charset val="238"/>
      </rPr>
      <t>IN  THE  PERIOD  I-III  2019</t>
    </r>
    <r>
      <rPr>
        <i/>
        <vertAlign val="superscript"/>
        <sz val="10"/>
        <rFont val="Arial"/>
        <family val="2"/>
        <charset val="238"/>
      </rPr>
      <t xml:space="preserve"> </t>
    </r>
  </si>
  <si>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I-III  2019  R.</t>
    </r>
    <r>
      <rPr>
        <b/>
        <vertAlign val="superscript"/>
        <sz val="10"/>
        <rFont val="Arial"/>
        <family val="2"/>
        <charset val="238"/>
      </rPr>
      <t xml:space="preserve"> </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</si>
  <si>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I-III  2019  R.</t>
    </r>
    <r>
      <rPr>
        <b/>
        <vertAlign val="superscript"/>
        <sz val="10"/>
        <rFont val="Arial"/>
        <family val="2"/>
        <charset val="238"/>
      </rPr>
      <t xml:space="preserve"> </t>
    </r>
  </si>
  <si>
    <r>
      <t xml:space="preserve">RATES  OF  DETECTABILITY  OF  DELINQUENTS  IN  CRIMES </t>
    </r>
    <r>
      <rPr>
        <i/>
        <vertAlign val="superscript"/>
        <sz val="10"/>
        <rFont val="Arial"/>
        <family val="2"/>
        <charset val="238"/>
      </rPr>
      <t>a</t>
    </r>
    <r>
      <rPr>
        <i/>
        <sz val="10"/>
        <rFont val="Arial"/>
        <family val="2"/>
        <charset val="238"/>
      </rPr>
      <t xml:space="preserve">  IN  THE  PERIOD  I-III  2019</t>
    </r>
  </si>
  <si>
    <r>
      <rPr>
        <sz val="10"/>
        <rFont val="Arial"/>
        <family val="2"/>
        <charset val="238"/>
      </rPr>
      <t xml:space="preserve">TABL. 44. </t>
    </r>
    <r>
      <rPr>
        <b/>
        <sz val="10"/>
        <rFont val="Arial"/>
        <family val="2"/>
        <charset val="238"/>
      </rPr>
      <t xml:space="preserve">WYPADKI  DROGOWE  W  OKRESIE  I-III  2019  R. </t>
    </r>
  </si>
  <si>
    <t>ROAD  TRAFFIC  ACCIDENTS  IN  THE  PERIOD  I-III  2019</t>
  </si>
  <si>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2019  R.</t>
    </r>
  </si>
  <si>
    <r>
      <t xml:space="preserve">ENTITIES  OF  THE  NATIONAL  ECONOMY </t>
    </r>
    <r>
      <rPr>
        <i/>
        <vertAlign val="superscript"/>
        <sz val="10"/>
        <rFont val="Arial"/>
        <family val="2"/>
        <charset val="238"/>
      </rPr>
      <t>a</t>
    </r>
    <r>
      <rPr>
        <i/>
        <sz val="10"/>
        <rFont val="Arial"/>
        <family val="2"/>
        <charset val="238"/>
      </rPr>
      <t xml:space="preserve">  IN  THE  REGON  REGISTER  IN  2019</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</si>
  <si>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2019  R.  (dok.)</t>
    </r>
  </si>
  <si>
    <r>
      <t xml:space="preserve">ENTITIES  OF  THE  NATIONAL  ECONOMY </t>
    </r>
    <r>
      <rPr>
        <i/>
        <vertAlign val="superscript"/>
        <sz val="10"/>
        <rFont val="Arial"/>
        <family val="2"/>
        <charset val="238"/>
      </rPr>
      <t>a</t>
    </r>
    <r>
      <rPr>
        <i/>
        <sz val="10"/>
        <rFont val="Arial"/>
        <family val="2"/>
        <charset val="238"/>
      </rPr>
      <t xml:space="preserve">  IN  THE  REGON  REGISTER  IN  2019  (cont.)</t>
    </r>
  </si>
  <si>
    <t xml:space="preserve">XII 2018 = 100 </t>
  </si>
  <si>
    <t xml:space="preserve">III 2018 = 100 </t>
  </si>
  <si>
    <r>
      <t xml:space="preserve">Ceny wybranych produktów rolnych i zwierząt gospodarskich uzyskiwane przez rolników na targowiskach – w marcu 2019 r.          
</t>
    </r>
    <r>
      <rPr>
        <i/>
        <sz val="9"/>
        <rFont val="Arial"/>
        <family val="2"/>
        <charset val="238"/>
      </rPr>
      <t xml:space="preserve">Marketplace prices of selected agricultural products and livestock – in March 2019 </t>
    </r>
  </si>
  <si>
    <t>I-III 2019</t>
  </si>
  <si>
    <t xml:space="preserve">I-III
2018 = 100 </t>
  </si>
  <si>
    <t xml:space="preserve">I-III
2018 = 100  </t>
  </si>
  <si>
    <r>
      <t>I-III</t>
    </r>
    <r>
      <rPr>
        <vertAlign val="superscript"/>
        <sz val="9"/>
        <rFont val="Arial"/>
        <family val="2"/>
        <charset val="238"/>
      </rPr>
      <t xml:space="preserve"> b</t>
    </r>
    <r>
      <rPr>
        <sz val="9"/>
        <rFont val="Arial"/>
        <family val="2"/>
        <charset val="238"/>
      </rPr>
      <t xml:space="preserve">
2018 = 100 </t>
    </r>
  </si>
  <si>
    <t xml:space="preserve">I-III 2018 = 100 </t>
  </si>
  <si>
    <r>
      <t xml:space="preserve">Mieszkania oddane do użytkowania – w okresie I-III 2019 r. 
</t>
    </r>
    <r>
      <rPr>
        <i/>
        <sz val="9"/>
        <rFont val="Arial"/>
        <family val="2"/>
        <charset val="238"/>
      </rPr>
      <t>Dwellings completed – in the period I-III 2019</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</si>
  <si>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III 2019 r. 
</t>
    </r>
    <r>
      <rPr>
        <i/>
        <sz val="9"/>
        <rFont val="Arial"/>
        <family val="2"/>
        <charset val="238"/>
      </rPr>
      <t xml:space="preserve">National economy entities </t>
    </r>
    <r>
      <rPr>
        <i/>
        <vertAlign val="superscript"/>
        <sz val="9"/>
        <rFont val="Arial"/>
        <family val="2"/>
        <charset val="238"/>
      </rPr>
      <t xml:space="preserve">ab </t>
    </r>
    <r>
      <rPr>
        <i/>
        <sz val="9"/>
        <rFont val="Arial"/>
        <family val="2"/>
        <charset val="238"/>
      </rPr>
      <t>in the REGON register</t>
    </r>
    <r>
      <rPr>
        <i/>
        <vertAlign val="superscript"/>
        <sz val="9"/>
        <rFont val="Arial"/>
        <family val="2"/>
        <charset val="238"/>
      </rPr>
      <t xml:space="preserve"> </t>
    </r>
    <r>
      <rPr>
        <i/>
        <sz val="9"/>
        <rFont val="Arial"/>
        <family val="2"/>
        <charset val="238"/>
      </rPr>
      <t>– as of 31 III 2019</t>
    </r>
  </si>
  <si>
    <t>PRZESTĘPSTWA  STWIERDZONE  I  WSKAŹNIKI  WYKRYWALNOŚCI  SPRAWCÓW  PRZESTĘPSTW  
W  OKRESIE  I–III 2019  R. 
ASCERTAINED  CRIMES  AND  RATES  OF  DETECTABILITY  OF  DELINQUENTS  IN CRIMES  IN  THE  PERIOD  I–III  2019</t>
  </si>
  <si>
    <t>BEZROBOTNI  ZAREJESTROWANI  I  OFERTY  PRACY  W  2019  R.
REGISTERED  UNEMPLOYED  PERSONS  AND  JOB  OFFERS  IN  2019</t>
  </si>
  <si>
    <t>BEZROBOTNI  ZAREJESTROWANI  WEDŁUG  WIEKU  W  2019  R. 
REGISTERED  UNEMPLOYED  PERSONS  BY  AGE  IN  2019</t>
  </si>
  <si>
    <t>BEZROBOTNI  ZAREJESTROWANI  WEDŁUG  POZIOMU  WYKSZTAŁCENIA  W  2019  R. 
REGISTERED  UNEMPLOYED  PERSONS  BY  EDUCATIONAL  LEVEL  IN  2019</t>
  </si>
  <si>
    <t>MIESZKANIA  ODDANE  DO  UŻYTKOWANIA  W  OKRESIE  I-III  2019  R.
DWELLINGS  COMPLETED  IN  THE  PERIOD  I-III  2019</t>
  </si>
  <si>
    <t>PRZESTĘPSTWA  STWIERDZONE  W  OKRESIE  I-III 2019  R. 
ASCERTAINED  CRIMES  IN  THE  PERIOD  I-III  2019</t>
  </si>
  <si>
    <t>WSKAŹNIKI  WYKRYWALNOŚCI  SPRAWCÓW  PRZESTĘPSTW  W  OKRESIE  I-III 2019  R. 
RATES  OF  DETECTABILITY  OF  DELINQUENTS  IN  CRIMES  IN  THE  PERIOD  I-III  2019</t>
  </si>
  <si>
    <t>WYPADKI  DROGOWE  W  OKRESIE  I-III  2019  R. 
ROAD  TRAFFIC  ACCIDENTS  IN  THE  PERIOD  I-III  2019</t>
  </si>
  <si>
    <t>PODMIOTY  GOSPODARKI  NARODOWEJ  W  REJESTRZE  REGON  W  2019  R.
ENTITIES  OF  THE  NATIONAL  ECONOMY  IN  THE  REGON  REGISTER  IN  2019</t>
  </si>
  <si>
    <t>PODMIOTY  GOSPODARKI  NARODOWEJ  W  REJESTRZE  REGON  W  2019  R.
ENTITIES  OF  THE  NATIONAL  ECONOMY  IN  THE  REGON  REGISTER  IN  2019</t>
  </si>
  <si>
    <t>Stan w dniu 31 XII</t>
  </si>
  <si>
    <t>As of 31 XII</t>
  </si>
  <si>
    <r>
      <rPr>
        <sz val="10"/>
        <rFont val="Arial"/>
        <family val="2"/>
        <charset val="238"/>
      </rPr>
      <t>TABL. 37.</t>
    </r>
    <r>
      <rPr>
        <b/>
        <sz val="10"/>
        <rFont val="Arial"/>
        <family val="2"/>
        <charset val="238"/>
      </rPr>
      <t> RUCH NATURALNY LUDNOŚCI W  2018  R.</t>
    </r>
  </si>
  <si>
    <t>VITAL STATISTICS IN  2018</t>
  </si>
  <si>
    <t>326594*</t>
  </si>
  <si>
    <t>16589*</t>
  </si>
  <si>
    <t>213028*</t>
  </si>
  <si>
    <t>96870*</t>
  </si>
  <si>
    <t>329031*</t>
  </si>
  <si>
    <t>16472*</t>
  </si>
  <si>
    <t>212167*</t>
  </si>
  <si>
    <t>100249*</t>
  </si>
  <si>
    <r>
      <t xml:space="preserve">730761 </t>
    </r>
    <r>
      <rPr>
        <vertAlign val="superscript"/>
        <sz val="9"/>
        <rFont val="Arial"/>
        <family val="2"/>
        <charset val="238"/>
      </rPr>
      <t>d</t>
    </r>
  </si>
  <si>
    <r>
      <t xml:space="preserve">502976 </t>
    </r>
    <r>
      <rPr>
        <vertAlign val="superscript"/>
        <sz val="9"/>
        <rFont val="Arial"/>
        <family val="2"/>
        <charset val="238"/>
      </rPr>
      <t xml:space="preserve">d </t>
    </r>
  </si>
  <si>
    <r>
      <rPr>
        <sz val="9"/>
        <rFont val="Arial"/>
        <family val="2"/>
        <charset val="238"/>
      </rPr>
      <t xml:space="preserve">87643 </t>
    </r>
    <r>
      <rPr>
        <vertAlign val="superscript"/>
        <sz val="9"/>
        <rFont val="Arial"/>
        <family val="2"/>
        <charset val="238"/>
      </rPr>
      <t>d</t>
    </r>
  </si>
  <si>
    <r>
      <t xml:space="preserve">861811 </t>
    </r>
    <r>
      <rPr>
        <vertAlign val="superscript"/>
        <sz val="9"/>
        <rFont val="Arial"/>
        <family val="2"/>
        <charset val="238"/>
      </rPr>
      <t>e</t>
    </r>
  </si>
  <si>
    <r>
      <t xml:space="preserve">607254 </t>
    </r>
    <r>
      <rPr>
        <vertAlign val="superscript"/>
        <sz val="9"/>
        <rFont val="Arial"/>
        <family val="2"/>
        <charset val="238"/>
      </rPr>
      <t>e</t>
    </r>
  </si>
  <si>
    <r>
      <t xml:space="preserve">102362 </t>
    </r>
    <r>
      <rPr>
        <vertAlign val="superscript"/>
        <sz val="9"/>
        <rFont val="Arial"/>
        <family val="2"/>
        <charset val="238"/>
      </rPr>
      <t>e</t>
    </r>
  </si>
  <si>
    <r>
      <t xml:space="preserve">1034285 </t>
    </r>
    <r>
      <rPr>
        <vertAlign val="superscript"/>
        <sz val="9"/>
        <rFont val="Arial"/>
        <family val="2"/>
        <charset val="238"/>
      </rPr>
      <t>f</t>
    </r>
  </si>
  <si>
    <r>
      <t xml:space="preserve">738957 </t>
    </r>
    <r>
      <rPr>
        <vertAlign val="superscript"/>
        <sz val="9"/>
        <rFont val="Arial"/>
        <family val="2"/>
        <charset val="238"/>
      </rPr>
      <t>f</t>
    </r>
  </si>
  <si>
    <r>
      <t xml:space="preserve">125429 </t>
    </r>
    <r>
      <rPr>
        <vertAlign val="superscript"/>
        <sz val="9"/>
        <rFont val="Arial"/>
        <family val="2"/>
        <charset val="238"/>
      </rPr>
      <t>f</t>
    </r>
  </si>
  <si>
    <r>
      <t xml:space="preserve">327338 </t>
    </r>
    <r>
      <rPr>
        <vertAlign val="superscript"/>
        <sz val="9"/>
        <rFont val="Arial"/>
        <family val="2"/>
        <charset val="238"/>
      </rPr>
      <t>g</t>
    </r>
  </si>
  <si>
    <r>
      <t xml:space="preserve">245287 </t>
    </r>
    <r>
      <rPr>
        <vertAlign val="superscript"/>
        <sz val="9"/>
        <rFont val="Arial"/>
        <family val="2"/>
        <charset val="238"/>
      </rPr>
      <t>g</t>
    </r>
  </si>
  <si>
    <r>
      <t xml:space="preserve">28095 </t>
    </r>
    <r>
      <rPr>
        <vertAlign val="superscript"/>
        <sz val="9"/>
        <rFont val="Arial"/>
        <family val="2"/>
        <charset val="238"/>
      </rPr>
      <t>g</t>
    </r>
  </si>
  <si>
    <r>
      <rPr>
        <sz val="9"/>
        <rFont val="Arial"/>
        <family val="2"/>
        <charset val="238"/>
      </rPr>
      <t>649213*</t>
    </r>
    <r>
      <rPr>
        <vertAlign val="superscript"/>
        <sz val="9"/>
        <rFont val="Arial"/>
        <family val="2"/>
        <charset val="238"/>
      </rPr>
      <t xml:space="preserve"> h</t>
    </r>
  </si>
  <si>
    <r>
      <rPr>
        <sz val="9"/>
        <rFont val="Arial"/>
        <family val="2"/>
        <charset val="238"/>
      </rPr>
      <t xml:space="preserve">484356* </t>
    </r>
    <r>
      <rPr>
        <vertAlign val="superscript"/>
        <sz val="9"/>
        <rFont val="Arial"/>
        <family val="2"/>
        <charset val="238"/>
      </rPr>
      <t>h</t>
    </r>
  </si>
  <si>
    <r>
      <rPr>
        <sz val="9"/>
        <rFont val="Arial"/>
        <family val="2"/>
        <charset val="238"/>
      </rPr>
      <t>52221*</t>
    </r>
    <r>
      <rPr>
        <vertAlign val="superscript"/>
        <sz val="9"/>
        <rFont val="Arial"/>
        <family val="2"/>
        <charset val="238"/>
      </rPr>
      <t xml:space="preserve"> h</t>
    </r>
  </si>
  <si>
    <r>
      <t xml:space="preserve">783334 </t>
    </r>
    <r>
      <rPr>
        <vertAlign val="superscript"/>
        <sz val="9"/>
        <rFont val="Arial"/>
        <family val="2"/>
        <charset val="238"/>
      </rPr>
      <t>i</t>
    </r>
  </si>
  <si>
    <r>
      <t xml:space="preserve">594974 </t>
    </r>
    <r>
      <rPr>
        <vertAlign val="superscript"/>
        <sz val="9"/>
        <rFont val="Arial"/>
        <family val="2"/>
        <charset val="238"/>
      </rPr>
      <t>i</t>
    </r>
  </si>
  <si>
    <r>
      <t>62792</t>
    </r>
    <r>
      <rPr>
        <vertAlign val="superscript"/>
        <sz val="9"/>
        <rFont val="Arial"/>
        <family val="2"/>
        <charset val="238"/>
      </rPr>
      <t xml:space="preserve"> i</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</si>
  <si>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VII - XII 2017 r.   e Okres VII 2017 r. - III 2018 r.   f Okres VII 2017 r. - VI 2018 r.  g Okres VII - IX 2018 r.   h Okres VII - XII 2018 r.   i Okres VII 2018 r. - III 2019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</si>
  <si>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of VII - XII 2017.    e The period VII 2017 - III 2018.   f The period of VII 2017 - VI 2018.  g The period of VII - IX 2018.   h The period of VII - XII 2018.   i The period VII 2018 - III 2019.  </t>
  </si>
  <si>
    <t>437339*</t>
  </si>
  <si>
    <t>31760*</t>
  </si>
  <si>
    <t>272010*</t>
  </si>
  <si>
    <t>133204*</t>
  </si>
  <si>
    <t>319071*</t>
  </si>
  <si>
    <r>
      <t xml:space="preserve">w zł     </t>
    </r>
    <r>
      <rPr>
        <i/>
        <sz val="9"/>
        <rFont val="Arial"/>
        <family val="2"/>
        <charset val="238"/>
      </rPr>
      <t>in PLN</t>
    </r>
  </si>
  <si>
    <r>
      <t xml:space="preserve">Mleko krowie       
w zł  za 1 hl
</t>
    </r>
    <r>
      <rPr>
        <i/>
        <sz val="9"/>
        <rFont val="Arial"/>
        <family val="2"/>
        <charset val="238"/>
      </rPr>
      <t>Cows' milk          
in PLN per hl</t>
    </r>
  </si>
  <si>
    <r>
      <t xml:space="preserve">w zł za 1 dt     </t>
    </r>
    <r>
      <rPr>
        <i/>
        <sz val="9"/>
        <rFont val="Arial"/>
        <family val="2"/>
        <charset val="238"/>
      </rPr>
      <t>in PLN per dt</t>
    </r>
  </si>
  <si>
    <r>
      <t xml:space="preserve">w zł za 1 kg wagi żywej     </t>
    </r>
    <r>
      <rPr>
        <i/>
        <sz val="9"/>
        <rFont val="Arial"/>
        <family val="2"/>
        <charset val="238"/>
      </rPr>
      <t>in PLN per kg live weight</t>
    </r>
  </si>
  <si>
    <r>
      <t xml:space="preserve">w zł 
 </t>
    </r>
    <r>
      <rPr>
        <i/>
        <sz val="9"/>
        <rFont val="Arial"/>
        <family val="2"/>
        <charset val="238"/>
      </rPr>
      <t xml:space="preserve">in PLN </t>
    </r>
  </si>
  <si>
    <r>
      <t xml:space="preserve">w zł za 1dt
</t>
    </r>
    <r>
      <rPr>
        <i/>
        <sz val="9"/>
        <rFont val="Arial"/>
        <family val="2"/>
        <charset val="238"/>
      </rPr>
      <t xml:space="preserve">in PLN per dt </t>
    </r>
  </si>
  <si>
    <r>
      <t xml:space="preserve">w zł za 1 szt. 
</t>
    </r>
    <r>
      <rPr>
        <i/>
        <sz val="9"/>
        <rFont val="Arial"/>
        <family val="2"/>
        <charset val="238"/>
      </rPr>
      <t xml:space="preserve">in PLN per head </t>
    </r>
  </si>
  <si>
    <r>
      <t xml:space="preserve">w zł              
</t>
    </r>
    <r>
      <rPr>
        <i/>
        <sz val="9"/>
        <rFont val="Arial"/>
        <family val="2"/>
        <charset val="238"/>
      </rPr>
      <t xml:space="preserve"> in PLN </t>
    </r>
  </si>
  <si>
    <r>
      <t xml:space="preserve">w zł    </t>
    </r>
    <r>
      <rPr>
        <i/>
        <sz val="9"/>
        <rFont val="Arial"/>
        <family val="2"/>
        <charset val="238"/>
      </rPr>
      <t xml:space="preserve"> in PLN</t>
    </r>
  </si>
  <si>
    <r>
      <t xml:space="preserve">Przeciętna miesięczna emerytura i renta brutto w zł
</t>
    </r>
    <r>
      <rPr>
        <i/>
        <sz val="9"/>
        <rFont val="Arial"/>
        <family val="2"/>
        <charset val="238"/>
      </rPr>
      <t xml:space="preserve">Average monthly gross retirement and other pension in PLN </t>
    </r>
  </si>
  <si>
    <r>
      <t xml:space="preserve">w tys. szt.     </t>
    </r>
    <r>
      <rPr>
        <i/>
        <sz val="9"/>
        <rFont val="Arial"/>
        <family val="2"/>
        <charset val="238"/>
      </rPr>
      <t xml:space="preserve">in thousand heads </t>
    </r>
  </si>
  <si>
    <r>
      <t xml:space="preserve">w tys. szt.    </t>
    </r>
    <r>
      <rPr>
        <i/>
        <sz val="9"/>
        <rFont val="Arial"/>
        <family val="2"/>
        <charset val="238"/>
      </rPr>
      <t xml:space="preserve"> in thousand heads </t>
    </r>
  </si>
  <si>
    <r>
      <t xml:space="preserve">Mleko krowie w tys. l
</t>
    </r>
    <r>
      <rPr>
        <i/>
        <sz val="9"/>
        <rFont val="Arial"/>
        <family val="2"/>
        <charset val="238"/>
      </rPr>
      <t>Cow milk in thousand l</t>
    </r>
  </si>
  <si>
    <r>
      <t xml:space="preserve">Ruch naturalny ludności – w okresie I-XII 2018 r.     
</t>
    </r>
    <r>
      <rPr>
        <i/>
        <sz val="9"/>
        <rFont val="Arial"/>
        <family val="2"/>
        <charset val="238"/>
      </rPr>
      <t>Vital statistics – in period I-XII 2018</t>
    </r>
  </si>
  <si>
    <r>
      <rPr>
        <sz val="10"/>
        <rFont val="Arial"/>
        <family val="2"/>
        <charset val="238"/>
      </rPr>
      <t>TABL. 47.</t>
    </r>
    <r>
      <rPr>
        <b/>
        <sz val="10"/>
        <rFont val="Arial"/>
        <family val="2"/>
        <charset val="238"/>
      </rPr>
      <t xml:space="preserve"> PODSTAWOWE  DANE  O  WOJEWÓDZTWACH  (dok.)</t>
    </r>
  </si>
  <si>
    <t>104,9*</t>
  </si>
  <si>
    <t>104,8*</t>
  </si>
  <si>
    <r>
      <t xml:space="preserve">4271,51 </t>
    </r>
    <r>
      <rPr>
        <vertAlign val="superscript"/>
        <sz val="9"/>
        <rFont val="Arial"/>
        <family val="2"/>
        <charset val="238"/>
      </rPr>
      <t>e</t>
    </r>
  </si>
  <si>
    <r>
      <t>4223,84</t>
    </r>
    <r>
      <rPr>
        <vertAlign val="superscript"/>
        <sz val="9"/>
        <rFont val="Arial"/>
        <family val="2"/>
        <charset val="238"/>
      </rPr>
      <t xml:space="preserve"> e</t>
    </r>
  </si>
  <si>
    <r>
      <t xml:space="preserve">4585,03 </t>
    </r>
    <r>
      <rPr>
        <vertAlign val="superscript"/>
        <sz val="9"/>
        <rFont val="Arial"/>
        <family val="2"/>
        <charset val="238"/>
      </rPr>
      <t>e</t>
    </r>
  </si>
  <si>
    <r>
      <t xml:space="preserve">4862,92 </t>
    </r>
    <r>
      <rPr>
        <vertAlign val="superscript"/>
        <sz val="9"/>
        <rFont val="Arial"/>
        <family val="2"/>
        <charset val="238"/>
      </rPr>
      <t>e</t>
    </r>
  </si>
  <si>
    <t>59,67*</t>
  </si>
  <si>
    <t>72,62*</t>
  </si>
  <si>
    <r>
      <t xml:space="preserve">54,67 </t>
    </r>
    <r>
      <rPr>
        <vertAlign val="superscript"/>
        <sz val="9"/>
        <rFont val="Arial"/>
        <family val="2"/>
        <charset val="238"/>
      </rPr>
      <t>c</t>
    </r>
  </si>
  <si>
    <r>
      <t xml:space="preserve">66,44 </t>
    </r>
    <r>
      <rPr>
        <vertAlign val="superscript"/>
        <sz val="9"/>
        <rFont val="Arial"/>
        <family val="2"/>
        <charset val="238"/>
      </rPr>
      <t>c</t>
    </r>
  </si>
  <si>
    <r>
      <t xml:space="preserve">57,76 </t>
    </r>
    <r>
      <rPr>
        <vertAlign val="superscript"/>
        <sz val="9"/>
        <rFont val="Arial"/>
        <family val="2"/>
        <charset val="238"/>
      </rPr>
      <t>d</t>
    </r>
  </si>
  <si>
    <r>
      <t xml:space="preserve">67,01 </t>
    </r>
    <r>
      <rPr>
        <vertAlign val="superscript"/>
        <sz val="9"/>
        <rFont val="Arial"/>
        <family val="2"/>
        <charset val="238"/>
      </rPr>
      <t>d</t>
    </r>
  </si>
  <si>
    <r>
      <t xml:space="preserve">59,85 </t>
    </r>
    <r>
      <rPr>
        <vertAlign val="superscript"/>
        <sz val="9"/>
        <rFont val="Arial"/>
        <family val="2"/>
        <charset val="238"/>
      </rPr>
      <t>b</t>
    </r>
  </si>
  <si>
    <r>
      <t xml:space="preserve">70,41 </t>
    </r>
    <r>
      <rPr>
        <vertAlign val="superscript"/>
        <sz val="9"/>
        <rFont val="Arial"/>
        <family val="2"/>
        <charset val="238"/>
      </rPr>
      <t>b</t>
    </r>
  </si>
  <si>
    <r>
      <t xml:space="preserve">59,67* </t>
    </r>
    <r>
      <rPr>
        <vertAlign val="superscript"/>
        <sz val="9"/>
        <rFont val="Arial"/>
        <family val="2"/>
        <charset val="238"/>
      </rPr>
      <t>c</t>
    </r>
  </si>
  <si>
    <r>
      <t xml:space="preserve">72,62* </t>
    </r>
    <r>
      <rPr>
        <vertAlign val="superscript"/>
        <sz val="9"/>
        <rFont val="Arial"/>
        <family val="2"/>
        <charset val="238"/>
      </rPr>
      <t>c</t>
    </r>
  </si>
  <si>
    <t>111,9*</t>
  </si>
  <si>
    <r>
      <t>106,2</t>
    </r>
    <r>
      <rPr>
        <vertAlign val="superscript"/>
        <sz val="9"/>
        <rFont val="Arial"/>
        <family val="2"/>
        <charset val="238"/>
      </rPr>
      <t xml:space="preserve"> e</t>
    </r>
  </si>
  <si>
    <r>
      <t>110,9</t>
    </r>
    <r>
      <rPr>
        <vertAlign val="superscript"/>
        <sz val="9"/>
        <rFont val="Arial"/>
        <family val="2"/>
        <charset val="238"/>
      </rPr>
      <t xml:space="preserve"> e</t>
    </r>
  </si>
  <si>
    <r>
      <t>106,5</t>
    </r>
    <r>
      <rPr>
        <vertAlign val="superscript"/>
        <sz val="9"/>
        <rFont val="Arial"/>
        <family val="2"/>
        <charset val="238"/>
      </rPr>
      <t xml:space="preserve"> e</t>
    </r>
  </si>
  <si>
    <t>9912,1*</t>
  </si>
  <si>
    <t>2962,5*</t>
  </si>
  <si>
    <t>3564,8*</t>
  </si>
  <si>
    <t>15974,7*</t>
  </si>
  <si>
    <t>4664,0*</t>
  </si>
  <si>
    <t>5427,6*</t>
  </si>
  <si>
    <t>21432,1*</t>
  </si>
  <si>
    <t>6333,4*</t>
  </si>
  <si>
    <t>5696,5*</t>
  </si>
  <si>
    <t>26811,9*</t>
  </si>
  <si>
    <t>7605,2*</t>
  </si>
  <si>
    <t>7223,4*</t>
  </si>
  <si>
    <t>9279,4*</t>
  </si>
  <si>
    <t>32268,9*</t>
  </si>
  <si>
    <t>8790,0*</t>
  </si>
  <si>
    <t>9061,3*</t>
  </si>
  <si>
    <t>11139,9*</t>
  </si>
  <si>
    <t>37129,7*</t>
  </si>
  <si>
    <t>10115,0*</t>
  </si>
  <si>
    <t>10266,6*</t>
  </si>
  <si>
    <t>12899,9*</t>
  </si>
  <si>
    <t>42343,8*</t>
  </si>
  <si>
    <t>11389,4*</t>
  </si>
  <si>
    <t>11934,3*</t>
  </si>
  <si>
    <t>14528,7*</t>
  </si>
  <si>
    <t>47074,5*</t>
  </si>
  <si>
    <t>12480,5*</t>
  </si>
  <si>
    <t>13474,7*</t>
  </si>
  <si>
    <t>16024,1*</t>
  </si>
  <si>
    <t>52559,1*</t>
  </si>
  <si>
    <t>13945,7*</t>
  </si>
  <si>
    <t>14624,3*</t>
  </si>
  <si>
    <t>18263,6*</t>
  </si>
  <si>
    <t>58427,0*</t>
  </si>
  <si>
    <t>15726,3*</t>
  </si>
  <si>
    <t>16427,3*</t>
  </si>
  <si>
    <t>19919,4*</t>
  </si>
  <si>
    <t>63612,1*</t>
  </si>
  <si>
    <t>16893,5*</t>
  </si>
  <si>
    <t>18226,4*</t>
  </si>
  <si>
    <t>21621,7*</t>
  </si>
  <si>
    <t>121,6*</t>
  </si>
  <si>
    <t>114,5*</t>
  </si>
  <si>
    <t>116,6*</t>
  </si>
  <si>
    <t>130,1*</t>
  </si>
  <si>
    <t>5064,5*</t>
  </si>
  <si>
    <t>1420,2*</t>
  </si>
  <si>
    <t>1767,4*</t>
  </si>
  <si>
    <t>4847,6*</t>
  </si>
  <si>
    <t>1542,4*</t>
  </si>
  <si>
    <t>1797,4*</t>
  </si>
  <si>
    <t>6062,6*</t>
  </si>
  <si>
    <t>1701,5*</t>
  </si>
  <si>
    <t>1862,8*</t>
  </si>
  <si>
    <t>5457,4*</t>
  </si>
  <si>
    <t>1669,4*</t>
  </si>
  <si>
    <t>1363,8*</t>
  </si>
  <si>
    <t>1852,8*</t>
  </si>
  <si>
    <t>5379,8*</t>
  </si>
  <si>
    <t>1999,1*</t>
  </si>
  <si>
    <t>1184,8*</t>
  </si>
  <si>
    <t>1325,1*</t>
  </si>
  <si>
    <t>1274,3*</t>
  </si>
  <si>
    <t>1780,6*</t>
  </si>
  <si>
    <t>7156,1*</t>
  </si>
  <si>
    <t>2789,7*</t>
  </si>
  <si>
    <t>2543,7*</t>
  </si>
  <si>
    <t>11297,5*</t>
  </si>
  <si>
    <t>4342,5*</t>
  </si>
  <si>
    <t>3835,7*</t>
  </si>
  <si>
    <t>15029,6*</t>
  </si>
  <si>
    <t>5868,8*</t>
  </si>
  <si>
    <t>3505,8*</t>
  </si>
  <si>
    <t>5130,9*</t>
  </si>
  <si>
    <t>18489,0*</t>
  </si>
  <si>
    <t>6989,3*</t>
  </si>
  <si>
    <t>4293,6*</t>
  </si>
  <si>
    <t>6574,8*</t>
  </si>
  <si>
    <t>22122,5*</t>
  </si>
  <si>
    <t>8022,9*</t>
  </si>
  <si>
    <t>7887,6*</t>
  </si>
  <si>
    <t>25362,0*</t>
  </si>
  <si>
    <t>9119,9*</t>
  </si>
  <si>
    <t>6226,3*</t>
  </si>
  <si>
    <t>9098,8*</t>
  </si>
  <si>
    <t>28709,0*</t>
  </si>
  <si>
    <t>10239,5*</t>
  </si>
  <si>
    <t>7193,4*</t>
  </si>
  <si>
    <t>10193,5*</t>
  </si>
  <si>
    <t>31782,9*</t>
  </si>
  <si>
    <t>11201,4*</t>
  </si>
  <si>
    <t>8155,2*</t>
  </si>
  <si>
    <t>11185,0*</t>
  </si>
  <si>
    <t>35091,1*</t>
  </si>
  <si>
    <t>12445,4*</t>
  </si>
  <si>
    <t>8810,5*</t>
  </si>
  <si>
    <t>12410,9*</t>
  </si>
  <si>
    <t>38993,4*</t>
  </si>
  <si>
    <t>14049,2*</t>
  </si>
  <si>
    <t>9824,1*</t>
  </si>
  <si>
    <t>13496,0*</t>
  </si>
  <si>
    <t>42492,1*</t>
  </si>
  <si>
    <t>15047,7*</t>
  </si>
  <si>
    <t>10989,8*</t>
  </si>
  <si>
    <t>14638,1*</t>
  </si>
  <si>
    <t>125,2*</t>
  </si>
  <si>
    <t>117,2*</t>
  </si>
  <si>
    <t>126,1*</t>
  </si>
  <si>
    <t>137,2*</t>
  </si>
  <si>
    <t>3717,5*</t>
  </si>
  <si>
    <t>3438,7*</t>
  </si>
  <si>
    <t>1466,2*</t>
  </si>
  <si>
    <t>1252,8*</t>
  </si>
  <si>
    <t>4141,4*</t>
  </si>
  <si>
    <t>1552,7*</t>
  </si>
  <si>
    <t>1292,0*</t>
  </si>
  <si>
    <t>3732,1*</t>
  </si>
  <si>
    <t>1526,4*</t>
  </si>
  <si>
    <t>806,6*</t>
  </si>
  <si>
    <t>1295,3*</t>
  </si>
  <si>
    <t>3459,4*</t>
  </si>
  <si>
    <t>1097,0*</t>
  </si>
  <si>
    <t>171,4*</t>
  </si>
  <si>
    <t>461,7*</t>
  </si>
  <si>
    <t>612,6*</t>
  </si>
  <si>
    <t>762,8*</t>
  </si>
  <si>
    <t>990,4*</t>
  </si>
  <si>
    <t>1145,2*</t>
  </si>
  <si>
    <t>1274,4*</t>
  </si>
  <si>
    <t>1495,3*</t>
  </si>
  <si>
    <t>1672,0*</t>
  </si>
  <si>
    <t>1838,5*</t>
  </si>
  <si>
    <t>96,3*</t>
  </si>
  <si>
    <t>95,4*</t>
  </si>
  <si>
    <t>76,0*</t>
  </si>
  <si>
    <t>147,5*</t>
  </si>
  <si>
    <t>142,8*</t>
  </si>
  <si>
    <t>227,6*</t>
  </si>
  <si>
    <t>154,8*</t>
  </si>
  <si>
    <t>176,8*</t>
  </si>
  <si>
    <t xml:space="preserve">wieprzowe bez kości (schab)  </t>
  </si>
  <si>
    <t>pork, boneless (loin)</t>
  </si>
  <si>
    <t xml:space="preserve">Kurczę patroszone - za 1 kg  </t>
  </si>
  <si>
    <t xml:space="preserve">Jaja kurze świeże (z wyjątkiem małych), chów ściółkowy - za 1 szt.  </t>
  </si>
  <si>
    <t xml:space="preserve">Jaja kurze świeże (z wyjątkiem małych), chów wolnowybiegowy - za 1 szt.  </t>
  </si>
  <si>
    <r>
      <t xml:space="preserve">Herbata czarna, liściasta </t>
    </r>
    <r>
      <rPr>
        <vertAlign val="superscript"/>
        <sz val="9"/>
        <rFont val="Arial"/>
        <family val="2"/>
        <charset val="238"/>
      </rPr>
      <t>a</t>
    </r>
    <r>
      <rPr>
        <sz val="9"/>
        <rFont val="Arial"/>
        <family val="2"/>
        <charset val="238"/>
      </rPr>
      <t xml:space="preserve"> - za 100 g  </t>
    </r>
  </si>
  <si>
    <r>
      <t xml:space="preserve">Black tea, leaf </t>
    </r>
    <r>
      <rPr>
        <i/>
        <vertAlign val="superscript"/>
        <sz val="9"/>
        <rFont val="Arial"/>
        <family val="2"/>
        <charset val="238"/>
      </rPr>
      <t>a</t>
    </r>
    <r>
      <rPr>
        <i/>
        <sz val="9"/>
        <rFont val="Arial"/>
        <family val="2"/>
        <charset val="238"/>
      </rPr>
      <t xml:space="preserve"> - per 100 g</t>
    </r>
  </si>
  <si>
    <r>
      <t xml:space="preserve">Garnitur męski 2-częściowy z tkaniny z udziałem wełny </t>
    </r>
    <r>
      <rPr>
        <vertAlign val="superscript"/>
        <sz val="9"/>
        <rFont val="Arial"/>
        <family val="2"/>
        <charset val="238"/>
      </rPr>
      <t xml:space="preserve">b </t>
    </r>
    <r>
      <rPr>
        <sz val="9"/>
        <rFont val="Arial"/>
        <family val="2"/>
        <charset val="238"/>
      </rPr>
      <t xml:space="preserve">- za 1 kpl. </t>
    </r>
  </si>
  <si>
    <r>
      <t xml:space="preserve">Men’s suit fabrics of wool </t>
    </r>
    <r>
      <rPr>
        <i/>
        <vertAlign val="superscript"/>
        <sz val="9"/>
        <rFont val="Arial"/>
        <family val="2"/>
        <charset val="238"/>
      </rPr>
      <t>b</t>
    </r>
    <r>
      <rPr>
        <i/>
        <sz val="9"/>
        <rFont val="Arial"/>
        <family val="2"/>
        <charset val="238"/>
      </rPr>
      <t xml:space="preserve"> - per set</t>
    </r>
  </si>
  <si>
    <r>
      <t xml:space="preserve">Podkoszulek męski bawełniany, bez rękawa </t>
    </r>
    <r>
      <rPr>
        <vertAlign val="superscript"/>
        <sz val="9"/>
        <rFont val="Arial"/>
        <family val="2"/>
        <charset val="238"/>
      </rPr>
      <t>b</t>
    </r>
  </si>
  <si>
    <r>
      <t xml:space="preserve">Men’s cotton undershirt, wirhout sleeve </t>
    </r>
    <r>
      <rPr>
        <i/>
        <vertAlign val="superscript"/>
        <sz val="9"/>
        <rFont val="Arial"/>
        <family val="2"/>
        <charset val="238"/>
      </rPr>
      <t>b</t>
    </r>
  </si>
  <si>
    <r>
      <t xml:space="preserve">Spodnie (6-11 lat) z tkaniny typu jeans </t>
    </r>
    <r>
      <rPr>
        <vertAlign val="superscript"/>
        <sz val="9"/>
        <rFont val="Arial"/>
        <family val="2"/>
        <charset val="238"/>
      </rPr>
      <t>b</t>
    </r>
  </si>
  <si>
    <r>
      <t xml:space="preserve">Trousers (aged 6-11), jeans-type </t>
    </r>
    <r>
      <rPr>
        <i/>
        <vertAlign val="superscript"/>
        <sz val="9"/>
        <rFont val="Arial"/>
        <family val="2"/>
        <charset val="238"/>
      </rPr>
      <t>b</t>
    </r>
  </si>
  <si>
    <r>
      <t xml:space="preserve">Talerz głęboki porcelanowy o średnicy 22-26 cm, dekorowany </t>
    </r>
    <r>
      <rPr>
        <vertAlign val="superscript"/>
        <sz val="9"/>
        <rFont val="Arial"/>
        <family val="2"/>
        <charset val="238"/>
      </rPr>
      <t>b</t>
    </r>
  </si>
  <si>
    <r>
      <t xml:space="preserve">Porcelain soup plate with a diameter 22-26 cm, decorated </t>
    </r>
    <r>
      <rPr>
        <i/>
        <vertAlign val="superscript"/>
        <sz val="9"/>
        <rFont val="Arial"/>
        <family val="2"/>
        <charset val="238"/>
      </rPr>
      <t>b</t>
    </r>
  </si>
  <si>
    <r>
      <t xml:space="preserve">Gazeta codzienna, lokalana </t>
    </r>
    <r>
      <rPr>
        <vertAlign val="superscript"/>
        <sz val="9"/>
        <rFont val="Arial"/>
        <family val="2"/>
        <charset val="238"/>
      </rPr>
      <t>c</t>
    </r>
    <r>
      <rPr>
        <sz val="9"/>
        <rFont val="Arial"/>
        <family val="2"/>
        <charset val="238"/>
      </rPr>
      <t xml:space="preserve"> </t>
    </r>
  </si>
  <si>
    <r>
      <t xml:space="preserve">Local daily newspaper </t>
    </r>
    <r>
      <rPr>
        <i/>
        <vertAlign val="superscript"/>
        <sz val="9"/>
        <rFont val="Arial"/>
        <family val="2"/>
        <charset val="238"/>
      </rPr>
      <t>c</t>
    </r>
  </si>
  <si>
    <t>Hen eggs, fresh (excluding small), barn-reared - per piece</t>
  </si>
  <si>
    <r>
      <t xml:space="preserve">w tys. szt.                     
</t>
    </r>
    <r>
      <rPr>
        <i/>
        <sz val="9"/>
        <rFont val="Arial"/>
        <family val="2"/>
        <charset val="238"/>
      </rPr>
      <t xml:space="preserve">in thousand heads </t>
    </r>
  </si>
  <si>
    <r>
      <t xml:space="preserve">OKRESY
</t>
    </r>
    <r>
      <rPr>
        <i/>
        <sz val="9"/>
        <color theme="1"/>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i/>
        <sz val="9"/>
        <color theme="1"/>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i/>
        <sz val="9"/>
        <color theme="1"/>
        <rFont val="Arial"/>
        <family val="2"/>
        <charset val="238"/>
      </rPr>
      <t>previous period = 100</t>
    </r>
  </si>
  <si>
    <r>
      <t xml:space="preserve">OKRESY
</t>
    </r>
    <r>
      <rPr>
        <i/>
        <sz val="9"/>
        <color theme="1"/>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i/>
        <sz val="9"/>
        <color theme="1"/>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i/>
        <sz val="9"/>
        <color theme="1"/>
        <rFont val="Arial"/>
        <family val="2"/>
        <charset val="238"/>
      </rPr>
      <t xml:space="preserve"> previous period = 100</t>
    </r>
  </si>
  <si>
    <r>
      <t xml:space="preserve">OKRESY
</t>
    </r>
    <r>
      <rPr>
        <i/>
        <sz val="9"/>
        <color theme="1"/>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i/>
        <sz val="9"/>
        <color theme="1"/>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i/>
        <sz val="9"/>
        <color theme="1"/>
        <rFont val="Arial"/>
        <family val="2"/>
        <charset val="238"/>
      </rPr>
      <t xml:space="preserve"> previous period = 100</t>
    </r>
  </si>
  <si>
    <r>
      <t xml:space="preserve">OKRESY
</t>
    </r>
    <r>
      <rPr>
        <i/>
        <sz val="9"/>
        <color theme="1"/>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i/>
        <sz val="9"/>
        <color theme="1"/>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i/>
        <sz val="9"/>
        <color theme="1"/>
        <rFont val="Arial"/>
        <family val="2"/>
        <charset val="238"/>
      </rPr>
      <t>previous period = 100</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</si>
  <si>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</si>
  <si>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t xml:space="preserve">NATIONAL  ECONOMY  ENTITIES </t>
    </r>
    <r>
      <rPr>
        <i/>
        <vertAlign val="superscript"/>
        <sz val="10"/>
        <rFont val="Arial"/>
        <family val="2"/>
        <charset val="238"/>
      </rPr>
      <t>1</t>
    </r>
    <r>
      <rPr>
        <i/>
        <sz val="10"/>
        <rFont val="Arial"/>
        <family val="2"/>
        <charset val="238"/>
      </rPr>
      <t xml:space="preserve">  IN  THE  REGON  REGISTER  BY  SECTIONS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</si>
  <si>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XII 2018 </t>
    </r>
    <r>
      <rPr>
        <vertAlign val="superscript"/>
        <sz val="9"/>
        <rFont val="Arial"/>
        <family val="2"/>
        <charset val="238"/>
      </rPr>
      <t>2</t>
    </r>
    <r>
      <rPr>
        <sz val="9"/>
        <rFont val="Arial"/>
        <family val="2"/>
        <charset val="238"/>
      </rPr>
      <t xml:space="preserve">
     </t>
    </r>
    <r>
      <rPr>
        <i/>
        <sz val="9"/>
        <rFont val="Arial"/>
        <family val="2"/>
        <charset val="238"/>
      </rPr>
      <t xml:space="preserve"> as of 31 XII 2018 </t>
    </r>
    <r>
      <rPr>
        <i/>
        <vertAlign val="superscript"/>
        <sz val="9"/>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31 III 2019</t>
    </r>
    <r>
      <rPr>
        <vertAlign val="superscript"/>
        <sz val="9"/>
        <rFont val="Arial"/>
        <family val="2"/>
        <charset val="238"/>
      </rPr>
      <t xml:space="preserve"> 2</t>
    </r>
    <r>
      <rPr>
        <sz val="9"/>
        <rFont val="Arial"/>
        <family val="2"/>
        <charset val="238"/>
      </rPr>
      <t xml:space="preserve">
      </t>
    </r>
    <r>
      <rPr>
        <i/>
        <sz val="9"/>
        <rFont val="Arial"/>
        <family val="2"/>
        <charset val="238"/>
      </rPr>
      <t>as of 31 III 2019</t>
    </r>
    <r>
      <rPr>
        <i/>
        <vertAlign val="superscript"/>
        <sz val="9"/>
        <rFont val="Arial"/>
        <family val="2"/>
        <charset val="238"/>
      </rPr>
      <t xml:space="preserve"> 2</t>
    </r>
  </si>
  <si>
    <t>111,1*</t>
  </si>
  <si>
    <t>115,5*</t>
  </si>
  <si>
    <t>326,6*</t>
  </si>
  <si>
    <t>100,6*</t>
  </si>
  <si>
    <t>88,5*</t>
  </si>
  <si>
    <t>329,0*</t>
  </si>
  <si>
    <t>100,7*</t>
  </si>
  <si>
    <t>319,1*</t>
  </si>
  <si>
    <t>8,4*</t>
  </si>
  <si>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</si>
  <si>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Data include cattle, calves, pigs, sheep, horses and poultry.   b In post-slaughter warm weight; dynamics indicators are given in comparable conditions, i.e. after change in conversion rates since January 2018.  c See methodological notes item 20.</t>
  </si>
  <si>
    <t>76,27*</t>
  </si>
  <si>
    <t>61,42*</t>
  </si>
  <si>
    <t>47,54*</t>
  </si>
  <si>
    <t>6,50*</t>
  </si>
  <si>
    <t>4,39*</t>
  </si>
  <si>
    <t>3,54*</t>
  </si>
  <si>
    <t>132,36*</t>
  </si>
  <si>
    <t>7,4*</t>
  </si>
  <si>
    <t>7,1*</t>
  </si>
  <si>
    <t>5,4*</t>
  </si>
  <si>
    <t>4,0*</t>
  </si>
  <si>
    <t>9,2*</t>
  </si>
  <si>
    <t>3,3*</t>
  </si>
  <si>
    <t>1,12*</t>
  </si>
  <si>
    <t>1832,5*</t>
  </si>
  <si>
    <t>7280,4*</t>
  </si>
  <si>
    <t>1290,9*</t>
  </si>
  <si>
    <t>318,9*</t>
  </si>
  <si>
    <t>1033,6*</t>
  </si>
  <si>
    <r>
      <t>na 1000 ludności</t>
    </r>
    <r>
      <rPr>
        <i/>
        <sz val="9"/>
        <rFont val="Arial"/>
        <family val="2"/>
        <charset val="238"/>
      </rPr>
      <t xml:space="preserve"> </t>
    </r>
    <r>
      <rPr>
        <sz val="9"/>
        <rFont val="Arial"/>
        <family val="2"/>
        <charset val="238"/>
      </rPr>
      <t xml:space="preserve">   </t>
    </r>
    <r>
      <rPr>
        <i/>
        <sz val="9"/>
        <rFont val="Arial"/>
        <family val="2"/>
        <charset val="238"/>
      </rPr>
      <t xml:space="preserve"> per 1,000 population </t>
    </r>
  </si>
  <si>
    <t xml:space="preserve">    a See methodological notes item 1.   b End of period.   c The difference between the number of live births and deaths in a given period.   d Children under the age of 1.   e Per 1,000 live births.</t>
  </si>
  <si>
    <r>
      <t>na 1000 ludności   </t>
    </r>
    <r>
      <rPr>
        <i/>
        <sz val="9"/>
        <rFont val="Arial"/>
        <family val="2"/>
        <charset val="238"/>
      </rPr>
      <t>  per 1,000 population</t>
    </r>
  </si>
  <si>
    <t xml:space="preserve">    a Number of live births minus deaths in a given period.   b Infants less than 1 year old.   c Per 1,000 live births.  </t>
  </si>
  <si>
    <r>
      <t xml:space="preserve">na 1000 ludności     </t>
    </r>
    <r>
      <rPr>
        <i/>
        <sz val="9"/>
        <rFont val="Arial"/>
        <family val="2"/>
        <charset val="238"/>
      </rPr>
      <t>per 1,000 population</t>
    </r>
  </si>
  <si>
    <r>
      <t xml:space="preserve">    a</t>
    </r>
    <r>
      <rPr>
        <sz val="8"/>
        <rFont val="Arial"/>
        <family val="2"/>
        <charset val="238"/>
      </rPr>
      <t xml:space="preserve"> </t>
    </r>
    <r>
      <rPr>
        <i/>
        <sz val="8"/>
        <rFont val="Arial"/>
        <family val="2"/>
        <charset val="238"/>
      </rPr>
      <t xml:space="preserve">Number of live births minus deaths in a given period.   b Infants less than 1 year old.   c Per 1,000 live births. </t>
    </r>
  </si>
  <si>
    <r>
      <t xml:space="preserve">w tys.
</t>
    </r>
    <r>
      <rPr>
        <i/>
        <sz val="9"/>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</si>
  <si>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i/>
        <sz val="9"/>
        <rFont val="Arial"/>
        <family val="2"/>
        <charset val="238"/>
      </rPr>
      <t xml:space="preserve">National economy entities </t>
    </r>
    <r>
      <rPr>
        <i/>
        <vertAlign val="superscript"/>
        <sz val="9"/>
        <rFont val="Arial"/>
        <family val="2"/>
        <charset val="238"/>
      </rPr>
      <t>ac</t>
    </r>
    <r>
      <rPr>
        <i/>
        <sz val="9"/>
        <rFont val="Arial"/>
        <family val="2"/>
        <charset val="238"/>
      </rPr>
      <t xml:space="preserve"> 
in thousands</t>
    </r>
  </si>
  <si>
    <r>
      <t xml:space="preserve">w tys.    </t>
    </r>
    <r>
      <rPr>
        <i/>
        <sz val="9"/>
        <rFont val="Arial"/>
        <family val="2"/>
        <charset val="238"/>
      </rPr>
      <t xml:space="preserve"> in thousands</t>
    </r>
  </si>
  <si>
    <r>
      <t xml:space="preserve">w tys.     </t>
    </r>
    <r>
      <rPr>
        <i/>
        <sz val="9"/>
        <rFont val="Arial"/>
        <family val="2"/>
        <charset val="238"/>
      </rPr>
      <t>in thousands</t>
    </r>
  </si>
  <si>
    <r>
      <t xml:space="preserve">Liczba emerytów i rencistów </t>
    </r>
    <r>
      <rPr>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thousands </t>
    </r>
  </si>
  <si>
    <r>
      <t>w mln zł   </t>
    </r>
    <r>
      <rPr>
        <i/>
        <sz val="9"/>
        <rFont val="Arial"/>
        <family val="2"/>
        <charset val="238"/>
      </rPr>
      <t>  in PLN millions</t>
    </r>
  </si>
  <si>
    <r>
      <t>w mln zł    </t>
    </r>
    <r>
      <rPr>
        <i/>
        <sz val="9"/>
        <rFont val="Arial"/>
        <family val="2"/>
        <charset val="238"/>
      </rPr>
      <t> in PLN millions</t>
    </r>
  </si>
  <si>
    <t xml:space="preserve"> Net revenues from the sale of products, goods and materials in PLN millions</t>
  </si>
  <si>
    <t xml:space="preserve">                  Cost of products, goods and materials sold in PLN millions</t>
  </si>
  <si>
    <r>
      <t xml:space="preserve">  </t>
    </r>
    <r>
      <rPr>
        <i/>
        <sz val="9"/>
        <rFont val="Arial"/>
        <family val="2"/>
        <charset val="238"/>
      </rPr>
      <t>Financial result from the sale of products, goods and materials in PLN millions</t>
    </r>
  </si>
  <si>
    <r>
      <rPr>
        <i/>
        <sz val="9"/>
        <rFont val="Arial"/>
        <family val="2"/>
        <charset val="238"/>
      </rPr>
      <t>Gross profit in PLN millions</t>
    </r>
    <r>
      <rPr>
        <sz val="9"/>
        <rFont val="Arial"/>
        <family val="2"/>
        <charset val="238"/>
      </rPr>
      <t xml:space="preserve"> </t>
    </r>
  </si>
  <si>
    <t>Gross loss in PLN millions</t>
  </si>
  <si>
    <t>Gross financial result in PLN millions</t>
  </si>
  <si>
    <t xml:space="preserve">Net financial result in PLN millions </t>
  </si>
  <si>
    <t xml:space="preserve">Net loss in PLN millions </t>
  </si>
  <si>
    <t xml:space="preserve">Net profit in PLN millions </t>
  </si>
  <si>
    <r>
      <t xml:space="preserve">w mln zł     </t>
    </r>
    <r>
      <rPr>
        <i/>
        <sz val="9"/>
        <rFont val="Arial"/>
        <family val="2"/>
        <charset val="238"/>
      </rPr>
      <t>in</t>
    </r>
    <r>
      <rPr>
        <sz val="9"/>
        <rFont val="Arial"/>
        <family val="2"/>
        <charset val="238"/>
      </rPr>
      <t xml:space="preserve"> </t>
    </r>
    <r>
      <rPr>
        <i/>
        <sz val="9"/>
        <rFont val="Arial"/>
        <family val="2"/>
        <charset val="238"/>
      </rPr>
      <t>PLN millions</t>
    </r>
  </si>
  <si>
    <r>
      <t>w mln zł     </t>
    </r>
    <r>
      <rPr>
        <i/>
        <sz val="9"/>
        <rFont val="Arial"/>
        <family val="2"/>
        <charset val="238"/>
      </rPr>
      <t>in PLN millions</t>
    </r>
  </si>
  <si>
    <r>
      <t xml:space="preserve">w mln zł     </t>
    </r>
    <r>
      <rPr>
        <i/>
        <sz val="9"/>
        <rFont val="Arial"/>
        <family val="2"/>
        <charset val="238"/>
      </rPr>
      <t xml:space="preserve">in PLN millions </t>
    </r>
  </si>
  <si>
    <r>
      <t xml:space="preserve">w mln zł     </t>
    </r>
    <r>
      <rPr>
        <i/>
        <sz val="9"/>
        <rFont val="Arial"/>
        <family val="2"/>
        <charset val="238"/>
      </rPr>
      <t>in PLN millions</t>
    </r>
  </si>
  <si>
    <r>
      <t>w mln zł    </t>
    </r>
    <r>
      <rPr>
        <i/>
        <sz val="9"/>
        <rFont val="Arial"/>
        <family val="2"/>
        <charset val="238"/>
      </rPr>
      <t> in PLN millions</t>
    </r>
  </si>
  <si>
    <r>
      <t xml:space="preserve">w tys. t     </t>
    </r>
    <r>
      <rPr>
        <i/>
        <sz val="9"/>
        <rFont val="Arial"/>
        <family val="2"/>
        <charset val="238"/>
      </rPr>
      <t>in thousands t</t>
    </r>
  </si>
  <si>
    <r>
      <t xml:space="preserve">w tys. szt.                    
</t>
    </r>
    <r>
      <rPr>
        <i/>
        <sz val="9"/>
        <rFont val="Arial"/>
        <family val="2"/>
        <charset val="238"/>
      </rPr>
      <t>in thousand heads</t>
    </r>
    <r>
      <rPr>
        <sz val="9"/>
        <rFont val="Arial"/>
        <family val="2"/>
        <charset val="238"/>
      </rPr>
      <t xml:space="preserve"> </t>
    </r>
  </si>
  <si>
    <r>
      <t xml:space="preserve">w mln zł    
 </t>
    </r>
    <r>
      <rPr>
        <i/>
        <sz val="9"/>
        <rFont val="Arial"/>
        <family val="2"/>
        <charset val="238"/>
      </rPr>
      <t xml:space="preserve">in PLN millions   </t>
    </r>
    <r>
      <rPr>
        <sz val="9"/>
        <rFont val="Arial"/>
        <family val="2"/>
        <charset val="238"/>
      </rPr>
      <t xml:space="preserve">   </t>
    </r>
  </si>
  <si>
    <r>
      <t xml:space="preserve">w tys.               
</t>
    </r>
    <r>
      <rPr>
        <i/>
        <sz val="9"/>
        <rFont val="Arial"/>
        <family val="2"/>
        <charset val="238"/>
      </rPr>
      <t>in thousands</t>
    </r>
  </si>
  <si>
    <r>
      <t xml:space="preserve">w tys.           
 </t>
    </r>
    <r>
      <rPr>
        <i/>
        <sz val="9"/>
        <rFont val="Arial"/>
        <family val="2"/>
        <charset val="238"/>
      </rPr>
      <t>in thousands</t>
    </r>
  </si>
  <si>
    <r>
      <t xml:space="preserve">w mln zł          
</t>
    </r>
    <r>
      <rPr>
        <i/>
        <sz val="9"/>
        <rFont val="Arial"/>
        <family val="2"/>
        <charset val="238"/>
      </rPr>
      <t xml:space="preserve">in PLN millions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</si>
  <si>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</si>
  <si>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</si>
  <si>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</si>
  <si>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 xml:space="preserve">ad 
</t>
    </r>
    <r>
      <rPr>
        <i/>
        <sz val="9"/>
        <rFont val="Arial"/>
        <family val="2"/>
        <charset val="238"/>
      </rPr>
      <t xml:space="preserve">in % </t>
    </r>
  </si>
  <si>
    <r>
      <t xml:space="preserve">w  tys. t 
</t>
    </r>
    <r>
      <rPr>
        <i/>
        <sz val="9"/>
        <rFont val="Arial"/>
        <family val="2"/>
        <charset val="238"/>
      </rPr>
      <t>in thousand t</t>
    </r>
  </si>
  <si>
    <r>
      <t xml:space="preserve">w mln l
 </t>
    </r>
    <r>
      <rPr>
        <i/>
        <sz val="9"/>
        <rFont val="Arial"/>
        <family val="2"/>
        <charset val="238"/>
      </rPr>
      <t>in million l</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</si>
  <si>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c</t>
    </r>
    <r>
      <rPr>
        <i/>
        <sz val="9"/>
        <rFont val="Arial"/>
        <family val="2"/>
        <charset val="238"/>
      </rPr>
      <t xml:space="preserve"> </t>
    </r>
  </si>
  <si>
    <r>
      <t xml:space="preserve">Sprzedaż detaliczna towarów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Retail sale of goods </t>
    </r>
    <r>
      <rPr>
        <i/>
        <vertAlign val="superscript"/>
        <sz val="9"/>
        <rFont val="Arial"/>
        <family val="2"/>
        <charset val="238"/>
      </rPr>
      <t>b</t>
    </r>
    <r>
      <rPr>
        <i/>
        <sz val="9"/>
        <rFont val="Arial"/>
        <family val="2"/>
        <charset val="238"/>
      </rPr>
      <t xml:space="preserve"> </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</si>
  <si>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</si>
  <si>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po raz kolejny 
</t>
    </r>
    <r>
      <rPr>
        <i/>
        <sz val="9"/>
        <rFont val="Arial"/>
        <family val="2"/>
        <charset val="238"/>
      </rPr>
      <t xml:space="preserve">re-registered </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</si>
  <si>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</si>
  <si>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  REGISTERED  UNEMPLOYED  PERSONS  IN  SPECIFIC  SITUATION  ON  THE  LABOUR  MARKET </t>
    </r>
    <r>
      <rPr>
        <i/>
        <vertAlign val="superscript"/>
        <sz val="10"/>
        <rFont val="Arial"/>
        <family val="2"/>
        <charset val="238"/>
      </rPr>
      <t>a</t>
    </r>
  </si>
  <si>
    <r>
      <t xml:space="preserve">do 30 roku życia
</t>
    </r>
    <r>
      <rPr>
        <i/>
        <sz val="9"/>
        <rFont val="Arial"/>
        <family val="2"/>
        <charset val="238"/>
      </rPr>
      <t>until 30 years of age</t>
    </r>
  </si>
  <si>
    <r>
      <t xml:space="preserve">do 25 roku życia 
</t>
    </r>
    <r>
      <rPr>
        <i/>
        <sz val="9"/>
        <rFont val="Arial"/>
        <family val="2"/>
        <charset val="238"/>
      </rPr>
      <t>until 25 years of age</t>
    </r>
  </si>
  <si>
    <r>
      <t xml:space="preserve">powyżej 50 roku życia
</t>
    </r>
    <r>
      <rPr>
        <i/>
        <sz val="9"/>
        <rFont val="Arial"/>
        <family val="2"/>
        <charset val="238"/>
      </rPr>
      <t>aged more than 50 years</t>
    </r>
  </si>
  <si>
    <r>
      <t xml:space="preserve">Długotrwale bezrobotni 
</t>
    </r>
    <r>
      <rPr>
        <i/>
        <sz val="9"/>
        <rFont val="Arial"/>
        <family val="2"/>
        <charset val="238"/>
      </rPr>
      <t xml:space="preserve">Long-term unemployed persons </t>
    </r>
  </si>
  <si>
    <r>
      <t xml:space="preserve">do 6 roku życia
</t>
    </r>
    <r>
      <rPr>
        <i/>
        <sz val="9"/>
        <rFont val="Arial"/>
        <family val="2"/>
        <charset val="238"/>
      </rPr>
      <t xml:space="preserve">aged up to 6 years </t>
    </r>
  </si>
  <si>
    <r>
      <t xml:space="preserve">niepełnosprawne do 18 roku życia  
</t>
    </r>
    <r>
      <rPr>
        <i/>
        <sz val="9"/>
        <rFont val="Arial"/>
        <family val="2"/>
        <charset val="238"/>
      </rPr>
      <t>disabled aged up to 
18 years</t>
    </r>
  </si>
  <si>
    <r>
      <t xml:space="preserve">Niepełnosprawni    
</t>
    </r>
    <r>
      <rPr>
        <i/>
        <sz val="9"/>
        <rFont val="Arial"/>
        <family val="2"/>
        <charset val="238"/>
      </rPr>
      <t>Disabled persons</t>
    </r>
  </si>
  <si>
    <r>
      <t xml:space="preserve">Z wykształceniem 
</t>
    </r>
    <r>
      <rPr>
        <i/>
        <sz val="9"/>
        <rFont val="Arial"/>
        <family val="2"/>
        <charset val="238"/>
      </rPr>
      <t xml:space="preserve">By educational level </t>
    </r>
  </si>
  <si>
    <r>
      <t xml:space="preserve">24 lata i mniej 
</t>
    </r>
    <r>
      <rPr>
        <i/>
        <sz val="9"/>
        <rFont val="Arial"/>
        <family val="2"/>
        <charset val="238"/>
      </rPr>
      <t xml:space="preserve">24 years and less </t>
    </r>
  </si>
  <si>
    <t>W wieku 
Aged</t>
  </si>
  <si>
    <r>
      <t xml:space="preserve">Czas pozostawania bez pracy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Duration of unemployment </t>
    </r>
    <r>
      <rPr>
        <i/>
        <vertAlign val="superscript"/>
        <sz val="9"/>
        <rFont val="Arial"/>
        <family val="2"/>
        <charset val="238"/>
      </rPr>
      <t xml:space="preserve">ab </t>
    </r>
  </si>
  <si>
    <r>
      <t xml:space="preserve">Osoby posiadające co najmniej jedno dziecko
</t>
    </r>
    <r>
      <rPr>
        <i/>
        <sz val="9"/>
        <color indexed="8"/>
        <rFont val="Arial"/>
        <family val="2"/>
        <charset val="238"/>
      </rPr>
      <t xml:space="preserve">Persons having at least one child </t>
    </r>
  </si>
  <si>
    <r>
      <t xml:space="preserve">Ze stażem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With work seniority </t>
    </r>
    <r>
      <rPr>
        <i/>
        <vertAlign val="superscript"/>
        <sz val="9"/>
        <rFont val="Arial"/>
        <family val="2"/>
        <charset val="238"/>
      </rPr>
      <t xml:space="preserve">b </t>
    </r>
  </si>
  <si>
    <r>
      <t xml:space="preserve">bez stażu
</t>
    </r>
    <r>
      <rPr>
        <i/>
        <sz val="9"/>
        <rFont val="Arial"/>
        <family val="2"/>
        <charset val="238"/>
      </rPr>
      <t xml:space="preserve">witout work seniority </t>
    </r>
  </si>
  <si>
    <r>
      <t xml:space="preserve">pobierających świadczenia z pozarolniczego sysyemu ubezpieczeń społecznych
</t>
    </r>
    <r>
      <rPr>
        <i/>
        <sz val="9"/>
        <rFont val="Arial"/>
        <family val="2"/>
        <charset val="238"/>
      </rPr>
      <t>receiving benefits from non-agricultural social security system</t>
    </r>
  </si>
  <si>
    <r>
      <t xml:space="preserve">OKRESY                     
</t>
    </r>
    <r>
      <rPr>
        <i/>
        <sz val="9"/>
        <rFont val="Arial"/>
        <family val="2"/>
        <charset val="238"/>
      </rPr>
      <t>PERIODS</t>
    </r>
  </si>
  <si>
    <r>
      <t xml:space="preserve">dotacje            
</t>
    </r>
    <r>
      <rPr>
        <i/>
        <sz val="9"/>
        <rFont val="Arial"/>
        <family val="2"/>
        <charset val="238"/>
      </rPr>
      <t xml:space="preserve">grants </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</si>
  <si>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</si>
  <si>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informacja i komunikacja
</t>
    </r>
    <r>
      <rPr>
        <i/>
        <sz val="9"/>
        <rFont val="Arial"/>
        <family val="2"/>
        <charset val="238"/>
      </rPr>
      <t>information and communication</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</si>
  <si>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</si>
  <si>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</si>
  <si>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</si>
  <si>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</si>
  <si>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</si>
  <si>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</si>
  <si>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</si>
  <si>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</si>
  <si>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</si>
  <si>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Share of revenues of enterprises showing net profit in total revenues from the whole activity </t>
    </r>
    <r>
      <rPr>
        <i/>
        <vertAlign val="superscript"/>
        <sz val="9"/>
        <rFont val="Arial"/>
        <family val="2"/>
        <charset val="238"/>
      </rPr>
      <t xml:space="preserve">b </t>
    </r>
    <r>
      <rPr>
        <i/>
        <sz val="9"/>
        <rFont val="Arial"/>
        <family val="2"/>
        <charset val="238"/>
      </rPr>
      <t>in %</t>
    </r>
  </si>
  <si>
    <r>
      <t xml:space="preserve">półprodukty i produkty w toku
</t>
    </r>
    <r>
      <rPr>
        <i/>
        <sz val="9"/>
        <rFont val="Arial"/>
        <family val="2"/>
        <charset val="238"/>
      </rPr>
      <t>work in progress and semi-finished goods</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</si>
  <si>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</si>
  <si>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t xml:space="preserve">inwestycje krótkoterminowe
</t>
    </r>
    <r>
      <rPr>
        <i/>
        <sz val="9"/>
        <rFont val="Arial"/>
        <family val="2"/>
        <charset val="238"/>
      </rPr>
      <t>short-term investments</t>
    </r>
  </si>
  <si>
    <r>
      <t xml:space="preserve">krótkoterminowe rozliczenia międzyokresowe
</t>
    </r>
    <r>
      <rPr>
        <i/>
        <sz val="9"/>
        <rFont val="Arial"/>
        <family val="2"/>
        <charset val="238"/>
      </rPr>
      <t>short-term inter-period settlements</t>
    </r>
  </si>
  <si>
    <r>
      <t xml:space="preserve">Zobowiązania krótkoterminowe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</si>
  <si>
    <r>
      <t xml:space="preserve">z tytułu podatków, ceł, ubezpieczeń i innych świadczeń
</t>
    </r>
    <r>
      <rPr>
        <i/>
        <sz val="9"/>
        <rFont val="Arial"/>
        <family val="2"/>
        <charset val="238"/>
      </rPr>
      <t>on account of taxes, customs duties, insurance and other benefits</t>
    </r>
  </si>
  <si>
    <r>
      <t xml:space="preserve">Zobowiązania długoterminowe
</t>
    </r>
    <r>
      <rPr>
        <i/>
        <sz val="9"/>
        <rFont val="Arial"/>
        <family val="2"/>
        <charset val="238"/>
      </rPr>
      <t>Long-term liabilities</t>
    </r>
  </si>
  <si>
    <r>
      <t xml:space="preserve">WYSZCZEGÓLNIENIE                                 
</t>
    </r>
    <r>
      <rPr>
        <i/>
        <sz val="9"/>
        <rFont val="Arial"/>
        <family val="2"/>
        <charset val="238"/>
      </rPr>
      <t>SPECIFICATION</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</si>
  <si>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from deliveries and services </t>
    </r>
    <r>
      <rPr>
        <i/>
        <vertAlign val="superscript"/>
        <sz val="9"/>
        <rFont val="Arial"/>
        <family val="2"/>
        <charset val="238"/>
      </rPr>
      <t>c</t>
    </r>
  </si>
  <si>
    <r>
      <t xml:space="preserve">inwestycje krótkoterminowe  
</t>
    </r>
    <r>
      <rPr>
        <i/>
        <sz val="9"/>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</si>
  <si>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r>
      <rPr>
        <i/>
        <sz val="9"/>
        <rFont val="Arial"/>
        <family val="2"/>
        <charset val="238"/>
      </rPr>
      <t xml:space="preserve"> </t>
    </r>
  </si>
  <si>
    <r>
      <t xml:space="preserve">kredyty bankowe i pożyczki  
</t>
    </r>
    <r>
      <rPr>
        <i/>
        <sz val="9"/>
        <rFont val="Arial"/>
        <family val="2"/>
        <charset val="238"/>
      </rPr>
      <t xml:space="preserve">bank credits and loans  </t>
    </r>
  </si>
  <si>
    <r>
      <t xml:space="preserve">z tytułu dostaw i usług </t>
    </r>
    <r>
      <rPr>
        <vertAlign val="superscript"/>
        <sz val="9"/>
        <rFont val="Arial"/>
        <family val="2"/>
        <charset val="238"/>
      </rPr>
      <t xml:space="preserve">c
</t>
    </r>
    <r>
      <rPr>
        <i/>
        <sz val="9"/>
        <rFont val="Arial"/>
        <family val="2"/>
        <charset val="238"/>
      </rPr>
      <t xml:space="preserve">from deliveries and  services </t>
    </r>
    <r>
      <rPr>
        <i/>
        <vertAlign val="superscript"/>
        <sz val="9"/>
        <rFont val="Arial"/>
        <family val="2"/>
        <charset val="238"/>
      </rPr>
      <t>c</t>
    </r>
  </si>
  <si>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</si>
  <si>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</si>
  <si>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r>
      <t xml:space="preserve">kredyty bankowe i pożyczki 
</t>
    </r>
    <r>
      <rPr>
        <i/>
        <sz val="9"/>
        <rFont val="Arial"/>
        <family val="2"/>
        <charset val="238"/>
      </rPr>
      <t xml:space="preserve">bank credits and loans </t>
    </r>
  </si>
  <si>
    <r>
      <t xml:space="preserve">z tytułu dostaw i usług </t>
    </r>
    <r>
      <rPr>
        <vertAlign val="superscript"/>
        <sz val="9"/>
        <rFont val="Arial"/>
        <family val="2"/>
        <charset val="238"/>
      </rPr>
      <t xml:space="preserve">c
</t>
    </r>
    <r>
      <rPr>
        <i/>
        <sz val="9"/>
        <rFont val="Arial"/>
        <family val="2"/>
        <charset val="238"/>
      </rPr>
      <t xml:space="preserve">from deliveries and services </t>
    </r>
    <r>
      <rPr>
        <i/>
        <vertAlign val="superscript"/>
        <sz val="9"/>
        <rFont val="Arial"/>
        <family val="2"/>
        <charset val="238"/>
      </rPr>
      <t>c</t>
    </r>
  </si>
  <si>
    <r>
      <t xml:space="preserve">należności krótkoterminowe 
</t>
    </r>
    <r>
      <rPr>
        <i/>
        <sz val="9"/>
        <rFont val="Arial"/>
        <family val="2"/>
        <charset val="238"/>
      </rPr>
      <t xml:space="preserve">short-term receivables </t>
    </r>
  </si>
  <si>
    <t xml:space="preserve">   ab Due to the changes of representative item covered by the price survey data not fully comparable to those published in the pevious year: a - since 2018, b - 2019.</t>
  </si>
  <si>
    <t xml:space="preserve">   ab Z uwagi na zmianę reprezentanta objętego badaniem cen dane nie są w pełni porównywalne z danymi z roku poprzedniego: a - od 2018 r., b - od 2019 r.</t>
  </si>
  <si>
    <r>
      <t xml:space="preserve">w skupie
</t>
    </r>
    <r>
      <rPr>
        <i/>
        <sz val="9"/>
        <rFont val="Arial"/>
        <family val="2"/>
        <charset val="238"/>
      </rPr>
      <t>in procurement</t>
    </r>
  </si>
  <si>
    <r>
      <t xml:space="preserve">CAPITAL  EXPENDITURE </t>
    </r>
    <r>
      <rPr>
        <i/>
        <vertAlign val="superscript"/>
        <sz val="10"/>
        <rFont val="Arial"/>
        <family val="2"/>
        <charset val="238"/>
      </rPr>
      <t>a</t>
    </r>
  </si>
  <si>
    <t>NAKŁADY  INWESTYCYJNE
CAPITAL  EXPENDITURE</t>
  </si>
  <si>
    <r>
      <t xml:space="preserve">CAPITAL  EXPENDITURE </t>
    </r>
    <r>
      <rPr>
        <i/>
        <vertAlign val="superscript"/>
        <sz val="10"/>
        <rFont val="Arial"/>
        <family val="2"/>
        <charset val="238"/>
      </rPr>
      <t xml:space="preserve">a  </t>
    </r>
    <r>
      <rPr>
        <i/>
        <sz val="10"/>
        <rFont val="Arial"/>
        <family val="2"/>
        <charset val="238"/>
      </rPr>
      <t>(cont.)</t>
    </r>
  </si>
  <si>
    <r>
      <t xml:space="preserve">Mieszkania, na których realizację wydano pozwolenia   
</t>
    </r>
    <r>
      <rPr>
        <i/>
        <sz val="9"/>
        <rFont val="Arial"/>
        <family val="2"/>
        <charset val="238"/>
      </rPr>
      <t xml:space="preserve">Dwellings for which permits has been granted </t>
    </r>
  </si>
  <si>
    <r>
      <t xml:space="preserve">przeznaczone na sprzedaż lub wynajem 
</t>
    </r>
    <r>
      <rPr>
        <i/>
        <sz val="9"/>
        <rFont val="Arial"/>
        <family val="2"/>
        <charset val="238"/>
      </rPr>
      <t>for sale or rent</t>
    </r>
  </si>
  <si>
    <r>
      <t xml:space="preserve">spółdzielnie mieszkaniowe 
</t>
    </r>
    <r>
      <rPr>
        <i/>
        <sz val="9"/>
        <rFont val="Arial"/>
        <family val="2"/>
        <charset val="238"/>
      </rPr>
      <t xml:space="preserve">housing cooperatives </t>
    </r>
  </si>
  <si>
    <r>
      <t xml:space="preserve">Mieszkania, których budowę rozpoczęto  
</t>
    </r>
    <r>
      <rPr>
        <i/>
        <sz val="9"/>
        <rFont val="Arial"/>
        <family val="2"/>
        <charset val="238"/>
      </rPr>
      <t xml:space="preserve">Dwellings, which construction was started </t>
    </r>
  </si>
  <si>
    <r>
      <t xml:space="preserve">mieszkania
</t>
    </r>
    <r>
      <rPr>
        <i/>
        <sz val="9"/>
        <rFont val="Arial"/>
        <family val="2"/>
        <charset val="238"/>
      </rPr>
      <t xml:space="preserve">dwellings </t>
    </r>
  </si>
  <si>
    <r>
      <t>powierzchnia użytkowa w  m</t>
    </r>
    <r>
      <rPr>
        <i/>
        <vertAlign val="superscript"/>
        <sz val="9"/>
        <rFont val="Arial"/>
        <family val="2"/>
        <charset val="238"/>
      </rPr>
      <t>2</t>
    </r>
    <r>
      <rPr>
        <sz val="9"/>
        <rFont val="Arial"/>
        <family val="2"/>
        <charset val="238"/>
      </rPr>
      <t xml:space="preserve"> 
</t>
    </r>
    <r>
      <rPr>
        <i/>
        <sz val="9"/>
        <rFont val="Arial"/>
        <family val="2"/>
        <charset val="238"/>
      </rPr>
      <t>usable floor space in m</t>
    </r>
    <r>
      <rPr>
        <i/>
        <vertAlign val="superscript"/>
        <sz val="9"/>
        <rFont val="Arial"/>
        <family val="2"/>
        <charset val="238"/>
      </rPr>
      <t xml:space="preserve">2 </t>
    </r>
  </si>
  <si>
    <r>
      <t xml:space="preserve">na chów o wadze 50 kg i więcej 
</t>
    </r>
    <r>
      <rPr>
        <i/>
        <sz val="9"/>
        <rFont val="Arial"/>
        <family val="2"/>
        <charset val="238"/>
      </rPr>
      <t xml:space="preserve">for breeding 50 kg and more </t>
    </r>
  </si>
  <si>
    <r>
      <t xml:space="preserve">na ubój o wadze 50 kg i więcej
</t>
    </r>
    <r>
      <rPr>
        <i/>
        <sz val="9"/>
        <rFont val="Arial"/>
        <family val="2"/>
        <charset val="238"/>
      </rPr>
      <t>for slaughter 50 kg and more</t>
    </r>
  </si>
  <si>
    <r>
      <t xml:space="preserve">warchlaki o wadze od 20 kg do 50 kg
</t>
    </r>
    <r>
      <rPr>
        <i/>
        <sz val="9"/>
        <rFont val="Arial"/>
        <family val="2"/>
        <charset val="238"/>
      </rPr>
      <t xml:space="preserve">piglets from 20–50 kg </t>
    </r>
  </si>
  <si>
    <r>
      <t xml:space="preserve">prosięta o wadze do 20 kg
</t>
    </r>
    <r>
      <rPr>
        <i/>
        <sz val="9"/>
        <rFont val="Arial"/>
        <family val="2"/>
        <charset val="238"/>
      </rPr>
      <t xml:space="preserve">piglets up to 20 kg </t>
    </r>
  </si>
  <si>
    <r>
      <t xml:space="preserve">Żywiec rzeźny </t>
    </r>
    <r>
      <rPr>
        <vertAlign val="superscript"/>
        <sz val="9"/>
        <rFont val="Arial"/>
        <family val="2"/>
        <charset val="238"/>
      </rPr>
      <t>b</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b</t>
    </r>
  </si>
  <si>
    <t>a Data include cattle, calves, pigs, sheep, horses and poultry.  
N o t e. See general notes item 9.3.</t>
  </si>
  <si>
    <r>
      <t xml:space="preserve">  wołowy (z cielęcym)
  </t>
    </r>
    <r>
      <rPr>
        <i/>
        <sz val="9"/>
        <rFont val="Arial"/>
        <family val="2"/>
        <charset val="238"/>
      </rPr>
      <t>cattle (including calves)</t>
    </r>
  </si>
  <si>
    <r>
      <t xml:space="preserve">przetwórstwo 
przemysłowe 
</t>
    </r>
    <r>
      <rPr>
        <i/>
        <sz val="9"/>
        <rFont val="Arial"/>
        <family val="2"/>
        <charset val="238"/>
      </rPr>
      <t>manufacturing</t>
    </r>
  </si>
  <si>
    <r>
      <t xml:space="preserve">produkcja wyrobów z drewna, korka, słomy i wikliny </t>
    </r>
    <r>
      <rPr>
        <vertAlign val="superscript"/>
        <sz val="9"/>
        <rFont val="Arial"/>
        <family val="2"/>
        <charset val="238"/>
      </rPr>
      <t>∆</t>
    </r>
    <r>
      <rPr>
        <sz val="9"/>
        <rFont val="Arial"/>
        <family val="2"/>
        <charset val="238"/>
      </rPr>
      <t xml:space="preserve">
</t>
    </r>
    <r>
      <rPr>
        <i/>
        <sz val="9"/>
        <rFont val="Arial"/>
        <family val="2"/>
        <charset val="238"/>
      </rPr>
      <t xml:space="preserve">manufacture of products of wood, cork, straw and wicker </t>
    </r>
    <r>
      <rPr>
        <i/>
        <vertAlign val="superscript"/>
        <sz val="9"/>
        <rFont val="Arial"/>
        <family val="2"/>
        <charset val="238"/>
      </rPr>
      <t>∆</t>
    </r>
  </si>
  <si>
    <r>
      <t xml:space="preserve">produkcja chemikaliów i wyrobów chemicznych
</t>
    </r>
    <r>
      <rPr>
        <i/>
        <sz val="9"/>
        <rFont val="Arial"/>
        <family val="2"/>
        <charset val="238"/>
      </rPr>
      <t>manufacture of chemicals and chemical products</t>
    </r>
  </si>
  <si>
    <r>
      <t xml:space="preserve">produkcja wyrobów z gumy i tworzyw sztucznych
</t>
    </r>
    <r>
      <rPr>
        <i/>
        <sz val="9"/>
        <rFont val="Arial"/>
        <family val="2"/>
        <charset val="238"/>
      </rPr>
      <t>manufacture of rubber and plastic products</t>
    </r>
  </si>
  <si>
    <r>
      <t xml:space="preserve">produkcja wyrobów z pozostałych mineralnych surowców niemetalicznych
</t>
    </r>
    <r>
      <rPr>
        <i/>
        <sz val="9"/>
        <rFont val="Arial"/>
        <family val="2"/>
        <charset val="238"/>
      </rPr>
      <t>manufacture of other non-metallic mineral products</t>
    </r>
  </si>
  <si>
    <r>
      <t xml:space="preserve">produkcja wyrobów z metali </t>
    </r>
    <r>
      <rPr>
        <vertAlign val="superscript"/>
        <sz val="9"/>
        <rFont val="Arial"/>
        <family val="2"/>
        <charset val="238"/>
      </rPr>
      <t>∆</t>
    </r>
    <r>
      <rPr>
        <sz val="9"/>
        <rFont val="Arial"/>
        <family val="2"/>
        <charset val="238"/>
      </rPr>
      <t xml:space="preserve">
</t>
    </r>
    <r>
      <rPr>
        <i/>
        <sz val="9"/>
        <rFont val="Arial"/>
        <family val="2"/>
        <charset val="238"/>
      </rPr>
      <t xml:space="preserve">manufacture of metal products </t>
    </r>
    <r>
      <rPr>
        <i/>
        <vertAlign val="superscript"/>
        <sz val="9"/>
        <rFont val="Arial"/>
        <family val="2"/>
        <charset val="238"/>
      </rPr>
      <t>∆</t>
    </r>
  </si>
  <si>
    <r>
      <t xml:space="preserve">produkcja komputerów, wyrobów elektronicznych i optycznych
</t>
    </r>
    <r>
      <rPr>
        <i/>
        <sz val="9"/>
        <rFont val="Arial"/>
        <family val="2"/>
        <charset val="238"/>
      </rPr>
      <t>manufacture of computer, electronic and optical products</t>
    </r>
  </si>
  <si>
    <r>
      <t xml:space="preserve">produkcja urządzeń elektrycznych
</t>
    </r>
    <r>
      <rPr>
        <i/>
        <sz val="9"/>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</si>
  <si>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i/>
        <sz val="9"/>
        <rFont val="Arial"/>
        <family val="2"/>
        <charset val="238"/>
      </rPr>
      <t>manufacture of machinery and equipment n.e.c.</t>
    </r>
  </si>
  <si>
    <r>
      <t xml:space="preserve">produkcja pozostałego sprzętu transportowego
</t>
    </r>
    <r>
      <rPr>
        <i/>
        <sz val="9"/>
        <color indexed="8"/>
        <rFont val="Arial"/>
        <family val="2"/>
        <charset val="238"/>
      </rPr>
      <t>manu</t>
    </r>
    <r>
      <rPr>
        <i/>
        <sz val="9"/>
        <color indexed="8"/>
        <rFont val="Arial"/>
        <family val="2"/>
        <charset val="238"/>
      </rPr>
      <t>facture of other transport equipment</t>
    </r>
  </si>
  <si>
    <r>
      <t xml:space="preserve">produkcja mebli
</t>
    </r>
    <r>
      <rPr>
        <i/>
        <sz val="9"/>
        <color indexed="8"/>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</si>
  <si>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electricity, gas, steam and air conditioning supply</t>
    </r>
  </si>
  <si>
    <r>
      <t xml:space="preserve">produkcja pojazdów samochodowych, przyczep i naczep </t>
    </r>
    <r>
      <rPr>
        <vertAlign val="superscript"/>
        <sz val="9"/>
        <rFont val="Arial"/>
        <family val="2"/>
        <charset val="238"/>
      </rPr>
      <t>∆</t>
    </r>
    <r>
      <rPr>
        <sz val="9"/>
        <rFont val="Arial"/>
        <family val="2"/>
        <charset val="238"/>
      </rPr>
      <t xml:space="preserve">
</t>
    </r>
    <r>
      <rPr>
        <i/>
        <sz val="9"/>
        <rFont val="Arial"/>
        <family val="2"/>
        <charset val="238"/>
      </rPr>
      <t>manufacture of motor vehicles, trailers and semi-trailers</t>
    </r>
  </si>
  <si>
    <t xml:space="preserve">    a Excluding cured poultry meat.   b Including  sausages and similar products of meat, offal or blood as well as food preparations based on these products (excluding sausage livers as well as prepared meals and dishes).   </t>
  </si>
  <si>
    <r>
      <t xml:space="preserve">Mięso wieprzowe, świeże lub chłodzone          </t>
    </r>
    <r>
      <rPr>
        <i/>
        <sz val="9"/>
        <rFont val="Arial"/>
        <family val="2"/>
        <charset val="238"/>
      </rPr>
      <t xml:space="preserve">  
Pork fresh or cooled</t>
    </r>
  </si>
  <si>
    <r>
      <t xml:space="preserve">Mięso drobiowe   
</t>
    </r>
    <r>
      <rPr>
        <i/>
        <sz val="9"/>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</si>
  <si>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</si>
  <si>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Obuwie </t>
    </r>
    <r>
      <rPr>
        <vertAlign val="superscript"/>
        <sz val="9"/>
        <rFont val="Arial"/>
        <family val="2"/>
        <charset val="238"/>
      </rPr>
      <t>a</t>
    </r>
    <r>
      <rPr>
        <sz val="9"/>
        <rFont val="Arial"/>
        <family val="2"/>
        <charset val="238"/>
      </rPr>
      <t xml:space="preserve"> w tys. par
</t>
    </r>
    <r>
      <rPr>
        <i/>
        <sz val="9"/>
        <rFont val="Arial"/>
        <family val="2"/>
        <charset val="238"/>
      </rPr>
      <t xml:space="preserve">Shoes </t>
    </r>
    <r>
      <rPr>
        <i/>
        <vertAlign val="superscript"/>
        <sz val="9"/>
        <rFont val="Arial"/>
        <family val="2"/>
        <charset val="238"/>
      </rPr>
      <t>a</t>
    </r>
    <r>
      <rPr>
        <i/>
        <sz val="9"/>
        <rFont val="Arial"/>
        <family val="2"/>
        <charset val="238"/>
      </rPr>
      <t xml:space="preserve"> in thousand pairs</t>
    </r>
  </si>
  <si>
    <r>
      <t xml:space="preserve">Maszyny dla rolnictwa i leśnictwa do uprawy gleby
</t>
    </r>
    <r>
      <rPr>
        <i/>
        <sz val="9"/>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</si>
  <si>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i/>
        <sz val="9"/>
        <rFont val="Arial"/>
        <family val="2"/>
        <charset val="238"/>
      </rPr>
      <t xml:space="preserve">Boxes and containers </t>
    </r>
    <r>
      <rPr>
        <vertAlign val="superscript"/>
        <sz val="9"/>
        <rFont val="Arial"/>
        <family val="2"/>
        <charset val="238"/>
      </rPr>
      <t>c</t>
    </r>
  </si>
  <si>
    <r>
      <t>Okna, drzwi, ościeżnice i progi drewniane w tys. m</t>
    </r>
    <r>
      <rPr>
        <vertAlign val="superscript"/>
        <sz val="9"/>
        <rFont val="Arial"/>
        <family val="2"/>
        <charset val="238"/>
      </rPr>
      <t>2</t>
    </r>
    <r>
      <rPr>
        <sz val="9"/>
        <rFont val="Arial"/>
        <family val="2"/>
        <charset val="238"/>
      </rPr>
      <t xml:space="preserve"> 
</t>
    </r>
    <r>
      <rPr>
        <i/>
        <sz val="9"/>
        <rFont val="Arial"/>
        <family val="2"/>
        <charset val="238"/>
      </rPr>
      <t>Wooden frames and thresholds in thousand m</t>
    </r>
    <r>
      <rPr>
        <i/>
        <vertAlign val="superscript"/>
        <sz val="9"/>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</si>
  <si>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i/>
        <sz val="9"/>
        <rFont val="Arial"/>
        <family val="2"/>
        <charset val="238"/>
      </rPr>
      <t xml:space="preserve">Ready-mix concrete </t>
    </r>
    <r>
      <rPr>
        <i/>
        <vertAlign val="superscript"/>
        <sz val="9"/>
        <rFont val="Arial"/>
        <family val="2"/>
        <charset val="238"/>
      </rPr>
      <t>b</t>
    </r>
    <r>
      <rPr>
        <i/>
        <sz val="9"/>
        <rFont val="Arial"/>
        <family val="2"/>
        <charset val="238"/>
      </rPr>
      <t xml:space="preserve"> in thousand t</t>
    </r>
  </si>
  <si>
    <r>
      <t xml:space="preserve">Produkcja budowlano-montażowa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Construction and assembly production </t>
    </r>
    <r>
      <rPr>
        <i/>
        <vertAlign val="superscript"/>
        <sz val="9"/>
        <rFont val="Arial"/>
        <family val="2"/>
        <charset val="238"/>
      </rPr>
      <t xml:space="preserve">b </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</si>
  <si>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</si>
  <si>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</si>
  <si>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roboty budowlane specjalistyczne 
</t>
    </r>
    <r>
      <rPr>
        <i/>
        <sz val="9"/>
        <rFont val="Arial"/>
        <family val="2"/>
        <charset val="238"/>
      </rPr>
      <t>specialised construction activities</t>
    </r>
    <r>
      <rPr>
        <sz val="9"/>
        <rFont val="Arial"/>
        <family val="2"/>
        <charset val="238"/>
      </rPr>
      <t xml:space="preserve"> </t>
    </r>
  </si>
  <si>
    <r>
      <t xml:space="preserve">Ogółem  
</t>
    </r>
    <r>
      <rPr>
        <i/>
        <sz val="9"/>
        <rFont val="Arial"/>
        <family val="2"/>
        <charset val="238"/>
      </rPr>
      <t>Total</t>
    </r>
    <r>
      <rPr>
        <sz val="9"/>
        <rFont val="Arial"/>
        <family val="2"/>
        <charset val="238"/>
      </rPr>
      <t xml:space="preserve"> </t>
    </r>
  </si>
  <si>
    <r>
      <t xml:space="preserve">ropa naftowa </t>
    </r>
    <r>
      <rPr>
        <vertAlign val="superscript"/>
        <sz val="9"/>
        <rFont val="Arial"/>
        <family val="2"/>
        <charset val="238"/>
      </rPr>
      <t xml:space="preserve">b 
</t>
    </r>
    <r>
      <rPr>
        <i/>
        <sz val="9"/>
        <rFont val="Arial"/>
        <family val="2"/>
        <charset val="238"/>
      </rPr>
      <t xml:space="preserve">crude oil </t>
    </r>
    <r>
      <rPr>
        <i/>
        <vertAlign val="superscript"/>
        <sz val="9"/>
        <rFont val="Arial"/>
        <family val="2"/>
        <charset val="238"/>
      </rPr>
      <t>b</t>
    </r>
  </si>
  <si>
    <r>
      <t xml:space="preserve">węgiel i koks 
</t>
    </r>
    <r>
      <rPr>
        <i/>
        <sz val="9"/>
        <rFont val="Arial"/>
        <family val="2"/>
        <charset val="238"/>
      </rPr>
      <t>coal and coke</t>
    </r>
  </si>
  <si>
    <r>
      <t xml:space="preserve">w tys. t    </t>
    </r>
    <r>
      <rPr>
        <i/>
        <sz val="9"/>
        <rFont val="Arial"/>
        <family val="2"/>
        <charset val="238"/>
      </rPr>
      <t xml:space="preserve"> in thousand t</t>
    </r>
  </si>
  <si>
    <r>
      <t xml:space="preserve">Masowe ciekłe
</t>
    </r>
    <r>
      <rPr>
        <i/>
        <sz val="9"/>
        <rFont val="Arial"/>
        <family val="2"/>
        <charset val="238"/>
      </rPr>
      <t>Liquid bulk cargo</t>
    </r>
  </si>
  <si>
    <r>
      <t xml:space="preserve">Masowe suche
</t>
    </r>
    <r>
      <rPr>
        <i/>
        <sz val="9"/>
        <rFont val="Arial"/>
        <family val="2"/>
        <charset val="238"/>
      </rPr>
      <t>Dry bulk cargo</t>
    </r>
  </si>
  <si>
    <t xml:space="preserve">    a See methodological notes item 28.   b Including crude oil’ products.   c  For example road vehicles, rail wagons.</t>
  </si>
  <si>
    <r>
      <t xml:space="preserve">pozostała sprzedaż detaliczna w niewyspecjalizowanych sklepach
</t>
    </r>
    <r>
      <rPr>
        <i/>
        <sz val="9"/>
        <rFont val="Arial"/>
        <family val="2"/>
        <charset val="238"/>
      </rPr>
      <t>other retail sale in non-specialised stores</t>
    </r>
  </si>
  <si>
    <r>
      <t xml:space="preserve">pojazdy samochodowe, motocykle, części
</t>
    </r>
    <r>
      <rPr>
        <i/>
        <sz val="9"/>
        <rFont val="Arial"/>
        <family val="2"/>
        <charset val="238"/>
      </rPr>
      <t>motor vehicles, motorcycles, parts</t>
    </r>
  </si>
  <si>
    <r>
      <t xml:space="preserve">żywność, napoje i wyroby tytoniowe
</t>
    </r>
    <r>
      <rPr>
        <i/>
        <sz val="9"/>
        <rFont val="Arial"/>
        <family val="2"/>
        <charset val="238"/>
      </rPr>
      <t>food, beverages and tobacco products</t>
    </r>
  </si>
  <si>
    <r>
      <t xml:space="preserve">tekstylia, odzież, obuwie
</t>
    </r>
    <r>
      <rPr>
        <i/>
        <sz val="9"/>
        <rFont val="Arial"/>
        <family val="2"/>
        <charset val="238"/>
      </rPr>
      <t>textiles, clothing, footwear</t>
    </r>
  </si>
  <si>
    <r>
      <t xml:space="preserve">prasa, książki, pozostała sprzedaż w wyspecjalizowanych sklepach
</t>
    </r>
    <r>
      <rPr>
        <i/>
        <sz val="9"/>
        <rFont val="Arial"/>
        <family val="2"/>
        <charset val="238"/>
      </rPr>
      <t>papers, books, other sale in specialised stores</t>
    </r>
  </si>
  <si>
    <r>
      <t xml:space="preserve">meble, RTV, AGD
</t>
    </r>
    <r>
      <rPr>
        <i/>
        <sz val="9"/>
        <rFont val="Arial"/>
        <family val="2"/>
        <charset val="238"/>
      </rPr>
      <t>furniture, radio, TV and household appliances</t>
    </r>
  </si>
  <si>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</si>
  <si>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</si>
  <si>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t xml:space="preserve">farmaceutyki, kosmetyki, sprzęt  ortopedyczny     
</t>
    </r>
    <r>
      <rPr>
        <i/>
        <sz val="9"/>
        <rFont val="Arial"/>
        <family val="2"/>
        <charset val="238"/>
      </rPr>
      <t>pharmaceuticals, cosmetics, orthopaedic equipment</t>
    </r>
  </si>
  <si>
    <r>
      <t>Wskaźnik wykrywalności sprawców przestępstw w %</t>
    </r>
    <r>
      <rPr>
        <i/>
        <sz val="9"/>
        <rFont val="Arial"/>
        <family val="2"/>
        <charset val="238"/>
      </rPr>
      <t xml:space="preserve">
Rate of detectability of delinquents in crimes in %</t>
    </r>
  </si>
  <si>
    <r>
      <t xml:space="preserve">Ogółem            
</t>
    </r>
    <r>
      <rPr>
        <i/>
        <sz val="9"/>
        <rFont val="Arial"/>
        <family val="2"/>
        <charset val="238"/>
      </rPr>
      <t xml:space="preserve">Grand total </t>
    </r>
  </si>
  <si>
    <r>
      <t xml:space="preserve">razem                   
</t>
    </r>
    <r>
      <rPr>
        <i/>
        <sz val="9"/>
        <rFont val="Arial"/>
        <family val="2"/>
        <charset val="238"/>
      </rPr>
      <t xml:space="preserve">total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</si>
  <si>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</si>
  <si>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</si>
  <si>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Przedsiębiorstwa państwowe 
</t>
    </r>
    <r>
      <rPr>
        <i/>
        <sz val="9"/>
        <rFont val="Arial"/>
        <family val="2"/>
        <charset val="238"/>
      </rPr>
      <t>State owned enterprises</t>
    </r>
    <r>
      <rPr>
        <sz val="9"/>
        <rFont val="Arial"/>
        <family val="2"/>
        <charset val="238"/>
      </rPr>
      <t xml:space="preserve"> </t>
    </r>
  </si>
  <si>
    <r>
      <t xml:space="preserve">Spółdzielnie
</t>
    </r>
    <r>
      <rPr>
        <i/>
        <sz val="9"/>
        <rFont val="Arial"/>
        <family val="2"/>
        <charset val="238"/>
      </rPr>
      <t xml:space="preserve">Cooperatives </t>
    </r>
  </si>
  <si>
    <r>
      <t xml:space="preserve">rolnictwo, leśnictwo, łowiectwo i rybactwo 
</t>
    </r>
    <r>
      <rPr>
        <i/>
        <sz val="9"/>
        <rFont val="Arial"/>
        <family val="2"/>
        <charset val="238"/>
      </rPr>
      <t>agriculture, forestry and fishing</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</si>
  <si>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</si>
  <si>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</si>
  <si>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r>
      <t>handel; naprawa pojazdów samochodowych</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</si>
  <si>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z udziałem kapitału zagranicznego         
</t>
    </r>
    <r>
      <rPr>
        <i/>
        <sz val="9"/>
        <rFont val="Arial"/>
        <family val="2"/>
        <charset val="238"/>
      </rPr>
      <t xml:space="preserve">with foreign participation </t>
    </r>
  </si>
  <si>
    <r>
      <t xml:space="preserve">budownictwo  
</t>
    </r>
    <r>
      <rPr>
        <i/>
        <sz val="9"/>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</si>
  <si>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</si>
  <si>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</si>
  <si>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</si>
  <si>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r>
      <t xml:space="preserve">z ograniczoną odpowiedzialnością 
</t>
    </r>
    <r>
      <rPr>
        <i/>
        <sz val="9"/>
        <rFont val="Arial"/>
        <family val="2"/>
        <charset val="238"/>
      </rPr>
      <t xml:space="preserve">limited liability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</si>
  <si>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</si>
  <si>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participation </t>
    </r>
  </si>
  <si>
    <r>
      <t xml:space="preserve">Osoby fizyczne prowadzące działalność gospodarczą
</t>
    </r>
    <r>
      <rPr>
        <i/>
        <sz val="9"/>
        <rFont val="Arial"/>
        <family val="2"/>
        <charset val="238"/>
      </rPr>
      <t xml:space="preserve">Natural persons conducting economic activity </t>
    </r>
  </si>
  <si>
    <r>
      <t xml:space="preserve">z liczby ogółem – spółki   </t>
    </r>
    <r>
      <rPr>
        <i/>
        <sz val="9"/>
        <rFont val="Arial"/>
        <family val="2"/>
        <charset val="238"/>
      </rPr>
      <t xml:space="preserve">
of  total number – companies </t>
    </r>
  </si>
  <si>
    <r>
      <t xml:space="preserve">Spółki handlowe      
</t>
    </r>
    <r>
      <rPr>
        <i/>
        <sz val="9"/>
        <rFont val="Arial"/>
        <family val="2"/>
        <charset val="238"/>
      </rPr>
      <t xml:space="preserve">Commercial companies </t>
    </r>
  </si>
  <si>
    <r>
      <t xml:space="preserve">Kobiety 
</t>
    </r>
    <r>
      <rPr>
        <i/>
        <sz val="9"/>
        <rFont val="Arial"/>
        <family val="2"/>
        <charset val="238"/>
      </rPr>
      <t xml:space="preserve">Females </t>
    </r>
  </si>
  <si>
    <r>
      <t xml:space="preserve">w miastach w % ogółu ludności 
</t>
    </r>
    <r>
      <rPr>
        <i/>
        <sz val="9"/>
        <rFont val="Arial"/>
        <family val="2"/>
        <charset val="238"/>
      </rPr>
      <t xml:space="preserve">urban areas in % of total population </t>
    </r>
  </si>
  <si>
    <r>
      <t xml:space="preserve">Kobiety na 100 mężczyzn 
</t>
    </r>
    <r>
      <rPr>
        <i/>
        <sz val="9"/>
        <rFont val="Arial"/>
        <family val="2"/>
        <charset val="238"/>
      </rPr>
      <t xml:space="preserve">Females per 100 males </t>
    </r>
  </si>
  <si>
    <r>
      <t>Z liczby ogółem w wieku     </t>
    </r>
    <r>
      <rPr>
        <i/>
        <sz val="9"/>
        <rFont val="Arial"/>
        <family val="2"/>
        <charset val="238"/>
      </rPr>
      <t>Of total number aged</t>
    </r>
  </si>
  <si>
    <r>
      <t xml:space="preserve">produkcyjnym (18-59/64 lata)                                      
</t>
    </r>
    <r>
      <rPr>
        <i/>
        <sz val="9"/>
        <rFont val="Arial"/>
        <family val="2"/>
        <charset val="238"/>
      </rPr>
      <t xml:space="preserve">working age (18-59/64 years) </t>
    </r>
  </si>
  <si>
    <r>
      <t xml:space="preserve">przedprodukcyjnym (0-17 lat)                               
</t>
    </r>
    <r>
      <rPr>
        <i/>
        <sz val="9"/>
        <rFont val="Arial"/>
        <family val="2"/>
        <charset val="238"/>
      </rPr>
      <t xml:space="preserve">pre-working age (0-17 years) </t>
    </r>
  </si>
  <si>
    <r>
      <t xml:space="preserve">kobiety (18-59 lat)                        </t>
    </r>
    <r>
      <rPr>
        <i/>
        <sz val="9"/>
        <rFont val="Arial"/>
        <family val="2"/>
        <charset val="238"/>
      </rPr>
      <t xml:space="preserve">  
females (18-59 years)</t>
    </r>
  </si>
  <si>
    <r>
      <t xml:space="preserve">poprodukcyjnym (60/65 lat i więcej)                                     
</t>
    </r>
    <r>
      <rPr>
        <i/>
        <sz val="9"/>
        <rFont val="Arial"/>
        <family val="2"/>
        <charset val="238"/>
      </rPr>
      <t>post-working (60/65 and more)</t>
    </r>
  </si>
  <si>
    <r>
      <t xml:space="preserve">kobiety (60 lat i więcej)                       
</t>
    </r>
    <r>
      <rPr>
        <i/>
        <sz val="9"/>
        <rFont val="Arial"/>
        <family val="2"/>
        <charset val="238"/>
      </rPr>
      <t>females (60 and more)</t>
    </r>
  </si>
  <si>
    <r>
      <t xml:space="preserve">Ludność w wieku nieprodukcyjnym na 100 osób w wieku produkcyjnym
</t>
    </r>
    <r>
      <rPr>
        <i/>
        <sz val="9"/>
        <rFont val="Arial"/>
        <family val="2"/>
        <charset val="238"/>
      </rPr>
      <t>Population at non-working age per 100  persons at working age</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</si>
  <si>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</si>
  <si>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</si>
  <si>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Stopa bezrobocia rejestrowanego </t>
    </r>
    <r>
      <rPr>
        <vertAlign val="superscript"/>
        <sz val="9"/>
        <rFont val="Arial"/>
        <family val="2"/>
        <charset val="238"/>
      </rPr>
      <t xml:space="preserve">a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</si>
  <si>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</si>
  <si>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r>
      <t xml:space="preserve">Z wykształceniem     </t>
    </r>
    <r>
      <rPr>
        <i/>
        <sz val="9"/>
        <rFont val="Arial"/>
        <family val="2"/>
        <charset val="238"/>
      </rPr>
      <t xml:space="preserve">By educational level </t>
    </r>
  </si>
  <si>
    <r>
      <t xml:space="preserve">24 lata i mniej              
</t>
    </r>
    <r>
      <rPr>
        <i/>
        <sz val="9"/>
        <rFont val="Arial"/>
        <family val="2"/>
        <charset val="238"/>
      </rPr>
      <t>24 years and less</t>
    </r>
  </si>
  <si>
    <r>
      <t xml:space="preserve">W wieku                                                                                                                                                                                                          
</t>
    </r>
    <r>
      <rPr>
        <i/>
        <sz val="9"/>
        <rFont val="Arial"/>
        <family val="2"/>
        <charset val="238"/>
      </rPr>
      <t>Aged</t>
    </r>
  </si>
  <si>
    <r>
      <t>Powierzchnia użytkowa mieszkań w m</t>
    </r>
    <r>
      <rPr>
        <i/>
        <vertAlign val="superscript"/>
        <sz val="9"/>
        <rFont val="Arial"/>
        <family val="2"/>
        <charset val="238"/>
      </rPr>
      <t xml:space="preserve">2
</t>
    </r>
    <r>
      <rPr>
        <i/>
        <sz val="9"/>
        <rFont val="Arial"/>
        <family val="2"/>
        <charset val="238"/>
      </rPr>
      <t>Useful floor space in m</t>
    </r>
    <r>
      <rPr>
        <i/>
        <vertAlign val="superscript"/>
        <sz val="9"/>
        <rFont val="Arial"/>
        <family val="2"/>
        <charset val="238"/>
      </rPr>
      <t>2</t>
    </r>
    <r>
      <rPr>
        <i/>
        <sz val="9"/>
        <rFont val="Arial"/>
        <family val="2"/>
        <charset val="238"/>
      </rPr>
      <t xml:space="preserve"> </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</si>
  <si>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</si>
  <si>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in transport</t>
    </r>
  </si>
  <si>
    <r>
      <t xml:space="preserve">przeciwko mieniu   
</t>
    </r>
    <r>
      <rPr>
        <i/>
        <sz val="9"/>
        <rFont val="Arial"/>
        <family val="2"/>
        <charset val="238"/>
      </rPr>
      <t>against property</t>
    </r>
  </si>
  <si>
    <r>
      <t xml:space="preserve">Osoby prawne i jednostki organizacyjne niemające osobowości prawnej 
</t>
    </r>
    <r>
      <rPr>
        <i/>
        <sz val="9"/>
        <rFont val="Arial"/>
        <family val="2"/>
        <charset val="238"/>
      </rPr>
      <t xml:space="preserve">Legal entities and organisational units without legal personality </t>
    </r>
  </si>
  <si>
    <r>
      <t xml:space="preserve">przedsiębiorstwa państwowe
</t>
    </r>
    <r>
      <rPr>
        <i/>
        <sz val="9"/>
        <rFont val="Arial"/>
        <family val="2"/>
        <charset val="238"/>
      </rPr>
      <t xml:space="preserve">state owned enterprises </t>
    </r>
  </si>
  <si>
    <r>
      <t xml:space="preserve">spółdzielnie
 </t>
    </r>
    <r>
      <rPr>
        <i/>
        <sz val="9"/>
        <rFont val="Arial"/>
        <family val="2"/>
        <charset val="238"/>
      </rPr>
      <t xml:space="preserve">cooperatives </t>
    </r>
  </si>
  <si>
    <r>
      <t xml:space="preserve">spółki handlowe 
</t>
    </r>
    <r>
      <rPr>
        <i/>
        <sz val="9"/>
        <rFont val="Arial"/>
        <family val="2"/>
        <charset val="238"/>
      </rPr>
      <t xml:space="preserve">commercial companies </t>
    </r>
  </si>
  <si>
    <r>
      <t xml:space="preserve">spółki cywilne      
</t>
    </r>
    <r>
      <rPr>
        <i/>
        <sz val="9"/>
        <rFont val="Arial"/>
        <family val="2"/>
        <charset val="238"/>
      </rPr>
      <t>civil law partnerships companies</t>
    </r>
    <r>
      <rPr>
        <sz val="9"/>
        <rFont val="Arial"/>
        <family val="2"/>
        <charset val="238"/>
      </rPr>
      <t xml:space="preserve"> </t>
    </r>
  </si>
  <si>
    <r>
      <t xml:space="preserve">przetwórstwo przemysłowe
</t>
    </r>
    <r>
      <rPr>
        <i/>
        <sz val="9"/>
        <rFont val="Arial"/>
        <family val="2"/>
        <charset val="238"/>
      </rPr>
      <t xml:space="preserve">manufacturing </t>
    </r>
  </si>
  <si>
    <r>
      <t xml:space="preserve">transport i gospodarka, magazynowa 
</t>
    </r>
    <r>
      <rPr>
        <i/>
        <sz val="9"/>
        <rFont val="Arial"/>
        <family val="2"/>
        <charset val="238"/>
      </rPr>
      <t xml:space="preserve">transportation and storage      </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</si>
  <si>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</si>
  <si>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informacja i komunikacja 
</t>
    </r>
    <r>
      <rPr>
        <i/>
        <sz val="9"/>
        <rFont val="Arial"/>
        <family val="2"/>
        <charset val="238"/>
      </rPr>
      <t>information and communication</t>
    </r>
  </si>
  <si>
    <r>
      <t xml:space="preserve">działalność finansowa i ubezpieczeniowa 
</t>
    </r>
    <r>
      <rPr>
        <i/>
        <sz val="9"/>
        <rFont val="Arial"/>
        <family val="2"/>
        <charset val="238"/>
      </rPr>
      <t>financial and insurance activities</t>
    </r>
  </si>
  <si>
    <r>
      <t xml:space="preserve">obsługa rynku nieruchomości </t>
    </r>
    <r>
      <rPr>
        <vertAlign val="superscript"/>
        <sz val="9"/>
        <rFont val="Arial"/>
        <family val="2"/>
        <charset val="238"/>
      </rPr>
      <t xml:space="preserve">∆    
</t>
    </r>
    <r>
      <rPr>
        <i/>
        <sz val="9"/>
        <rFont val="Arial"/>
        <family val="2"/>
        <charset val="238"/>
      </rPr>
      <t>real estate activities</t>
    </r>
  </si>
  <si>
    <r>
      <t xml:space="preserve">działalność profesjonalna, naukowa i techniczna 
</t>
    </r>
    <r>
      <rPr>
        <i/>
        <sz val="9"/>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</si>
  <si>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i/>
        <sz val="9"/>
        <rFont val="Arial"/>
        <family val="2"/>
        <charset val="238"/>
      </rPr>
      <t>administrative and support service activities</t>
    </r>
  </si>
  <si>
    <r>
      <t xml:space="preserve">działalność związana z kulturą, rozrywką  i rekreacją 
</t>
    </r>
    <r>
      <rPr>
        <i/>
        <sz val="9"/>
        <rFont val="Arial"/>
        <family val="2"/>
        <charset val="238"/>
      </rPr>
      <t>arts, entertainment and recreation</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</si>
  <si>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</si>
  <si>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</si>
  <si>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</si>
  <si>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Średnia cena skupu za 1 dt w zł (bez siewnego)         
</t>
    </r>
    <r>
      <rPr>
        <i/>
        <sz val="9"/>
        <rFont val="Arial"/>
        <family val="2"/>
        <charset val="238"/>
      </rPr>
      <t xml:space="preserve">Average procurement price  per 1 dt in PLN (excluding sowing seed) </t>
    </r>
  </si>
  <si>
    <r>
      <t xml:space="preserve">dostawa wody; gospodarowanie ściekami i odpadami; rekultywacja </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</si>
  <si>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Nakłady inwestycyjne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Current expenditure </t>
    </r>
    <r>
      <rPr>
        <i/>
        <vertAlign val="superscript"/>
        <sz val="9"/>
        <rFont val="Arial"/>
        <family val="2"/>
        <charset val="238"/>
      </rPr>
      <t>bc</t>
    </r>
    <r>
      <rPr>
        <i/>
        <sz val="9"/>
        <rFont val="Arial"/>
        <family val="2"/>
        <charset val="238"/>
      </rPr>
      <t xml:space="preserve"> </t>
    </r>
  </si>
  <si>
    <t xml:space="preserve">    a See methodological notes item 26.   b Data on accrued base.   c See general notes item 19.   d See general notes item 11.   e Data covers complete statistical population.</t>
  </si>
  <si>
    <r>
      <t xml:space="preserve">Wynik budżetu państwa </t>
    </r>
    <r>
      <rPr>
        <vertAlign val="superscript"/>
        <sz val="9"/>
        <rFont val="Arial"/>
        <family val="2"/>
        <charset val="238"/>
      </rPr>
      <t>b</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 xml:space="preserve">b </t>
    </r>
    <r>
      <rPr>
        <i/>
        <sz val="9"/>
        <rFont val="Arial"/>
        <family val="2"/>
        <charset val="238"/>
      </rPr>
      <t xml:space="preserve">in PLN millions </t>
    </r>
  </si>
  <si>
    <r>
      <t xml:space="preserve">małżeństwa
</t>
    </r>
    <r>
      <rPr>
        <i/>
        <sz val="9"/>
        <rFont val="Arial"/>
        <family val="2"/>
        <charset val="238"/>
      </rPr>
      <t xml:space="preserve">marriages </t>
    </r>
  </si>
  <si>
    <r>
      <t xml:space="preserve">Ludność </t>
    </r>
    <r>
      <rPr>
        <vertAlign val="superscript"/>
        <sz val="9"/>
        <color theme="1"/>
        <rFont val="Arial"/>
        <family val="2"/>
        <charset val="238"/>
      </rPr>
      <t>a</t>
    </r>
    <r>
      <rPr>
        <sz val="9"/>
        <color theme="1"/>
        <rFont val="Arial"/>
        <family val="2"/>
        <charset val="238"/>
      </rPr>
      <t xml:space="preserve"> – stan w dniu 31 XII 2018 r.                     
</t>
    </r>
    <r>
      <rPr>
        <i/>
        <sz val="9"/>
        <color theme="1"/>
        <rFont val="Arial"/>
        <family val="2"/>
        <charset val="238"/>
      </rPr>
      <t xml:space="preserve">Population </t>
    </r>
    <r>
      <rPr>
        <i/>
        <vertAlign val="superscript"/>
        <sz val="9"/>
        <color theme="1"/>
        <rFont val="Arial"/>
        <family val="2"/>
        <charset val="238"/>
      </rPr>
      <t>a</t>
    </r>
    <r>
      <rPr>
        <i/>
        <sz val="9"/>
        <color theme="1"/>
        <rFont val="Arial"/>
        <family val="2"/>
        <charset val="238"/>
      </rPr>
      <t xml:space="preserve"> – as of 31 XII 2018</t>
    </r>
  </si>
  <si>
    <r>
      <t xml:space="preserve">Bezrobotni zarejestrowani – stan w końcu marca 2019 r.                                                                                        
</t>
    </r>
    <r>
      <rPr>
        <i/>
        <sz val="9"/>
        <rFont val="Arial"/>
        <family val="2"/>
        <charset val="238"/>
      </rPr>
      <t>Registered unemployed persons – end of March 2019</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</si>
  <si>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rFont val="Arial"/>
        <family val="2"/>
        <charset val="238"/>
      </rPr>
      <t xml:space="preserve"> </t>
    </r>
    <r>
      <rPr>
        <i/>
        <sz val="9"/>
        <rFont val="Arial"/>
        <family val="2"/>
        <charset val="238"/>
      </rPr>
      <t xml:space="preserve">in % of economically active civilian population </t>
    </r>
    <r>
      <rPr>
        <i/>
        <vertAlign val="superscript"/>
        <sz val="9"/>
        <rFont val="Arial"/>
        <family val="2"/>
        <charset val="238"/>
      </rPr>
      <t>b</t>
    </r>
    <r>
      <rPr>
        <i/>
        <sz val="9"/>
        <rFont val="Arial"/>
        <family val="2"/>
        <charset val="238"/>
      </rPr>
      <t xml:space="preserve"> </t>
    </r>
  </si>
  <si>
    <r>
      <t xml:space="preserve">Udział osób bez prawa do zasiłku w ogólnej liczbie bezrobotnych w %                  
</t>
    </r>
    <r>
      <rPr>
        <i/>
        <sz val="9"/>
        <rFont val="Arial"/>
        <family val="2"/>
        <charset val="238"/>
      </rPr>
      <t>Share of people without benefit rights in the total number of unemployed in %</t>
    </r>
  </si>
  <si>
    <r>
      <t xml:space="preserve">Bezrobotni – w marcu 2019 r.                             
</t>
    </r>
    <r>
      <rPr>
        <i/>
        <sz val="9"/>
        <rFont val="Arial"/>
        <family val="2"/>
        <charset val="238"/>
      </rPr>
      <t>Unemployed persons – in March 2019</t>
    </r>
  </si>
  <si>
    <r>
      <t xml:space="preserve"> nowo zarejestrowani              
</t>
    </r>
    <r>
      <rPr>
        <i/>
        <sz val="9"/>
        <rFont val="Arial"/>
        <family val="2"/>
        <charset val="238"/>
      </rPr>
      <t>newly registered</t>
    </r>
    <r>
      <rPr>
        <sz val="9"/>
        <rFont val="Arial"/>
        <family val="2"/>
        <charset val="238"/>
      </rPr>
      <t xml:space="preserve"> </t>
    </r>
  </si>
  <si>
    <r>
      <t xml:space="preserve">wyrejestrowani 
</t>
    </r>
    <r>
      <rPr>
        <i/>
        <sz val="9"/>
        <rFont val="Arial"/>
        <family val="2"/>
        <charset val="238"/>
      </rPr>
      <t>removed from unemployment rolls</t>
    </r>
  </si>
  <si>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</si>
  <si>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</si>
  <si>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 xml:space="preserve">przeciętne wynagrodzenia miesięczne brutto 
</t>
    </r>
    <r>
      <rPr>
        <i/>
        <sz val="9"/>
        <rFont val="Arial"/>
        <family val="2"/>
        <charset val="238"/>
      </rPr>
      <t xml:space="preserve">average monthly gross wages and salaries </t>
    </r>
  </si>
  <si>
    <r>
      <t>w tys. m</t>
    </r>
    <r>
      <rPr>
        <i/>
        <vertAlign val="superscript"/>
        <sz val="9"/>
        <rFont val="Arial"/>
        <family val="2"/>
        <charset val="238"/>
      </rPr>
      <t xml:space="preserve">2                               
</t>
    </r>
    <r>
      <rPr>
        <i/>
        <sz val="9"/>
        <rFont val="Arial"/>
        <family val="2"/>
        <charset val="238"/>
      </rPr>
      <t>in thousand m</t>
    </r>
    <r>
      <rPr>
        <i/>
        <vertAlign val="superscript"/>
        <sz val="9"/>
        <rFont val="Arial"/>
        <family val="2"/>
        <charset val="238"/>
      </rPr>
      <t>2</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</si>
  <si>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thousand m</t>
    </r>
    <r>
      <rPr>
        <i/>
        <vertAlign val="superscript"/>
        <sz val="9"/>
        <rFont val="Arial"/>
        <family val="2"/>
        <charset val="238"/>
      </rPr>
      <t xml:space="preserve">2 </t>
    </r>
  </si>
  <si>
    <r>
      <t xml:space="preserve">w liczbach bezwzględnych                    
</t>
    </r>
    <r>
      <rPr>
        <i/>
        <sz val="9"/>
        <rFont val="Arial"/>
        <family val="2"/>
        <charset val="238"/>
      </rPr>
      <t xml:space="preserve">in absolute numbers </t>
    </r>
  </si>
  <si>
    <r>
      <t xml:space="preserve">przedsiębiorstwa państwowe </t>
    </r>
    <r>
      <rPr>
        <i/>
        <sz val="9"/>
        <rFont val="Arial"/>
        <family val="2"/>
        <charset val="238"/>
      </rPr>
      <t xml:space="preserve">state 
owned enterprises </t>
    </r>
  </si>
  <si>
    <r>
      <t xml:space="preserve">spółdzielnie 
</t>
    </r>
    <r>
      <rPr>
        <i/>
        <sz val="9"/>
        <rFont val="Arial"/>
        <family val="2"/>
        <charset val="238"/>
      </rPr>
      <t xml:space="preserve">cooperatives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</si>
  <si>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</si>
  <si>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soleshare holder companies of the State Treasury</t>
    </r>
  </si>
  <si>
    <r>
      <t xml:space="preserve">z ograniczoną odpowiedzialnością 
</t>
    </r>
    <r>
      <rPr>
        <i/>
        <sz val="9"/>
        <rFont val="Arial"/>
        <family val="2"/>
        <charset val="238"/>
      </rPr>
      <t>limited liability</t>
    </r>
    <r>
      <rPr>
        <sz val="9"/>
        <rFont val="Arial"/>
        <family val="2"/>
        <charset val="238"/>
      </rPr>
      <t xml:space="preserve"> </t>
    </r>
  </si>
  <si>
    <r>
      <t xml:space="preserve">z udziałem kapitału zagranicznego
</t>
    </r>
    <r>
      <rPr>
        <i/>
        <sz val="9"/>
        <rFont val="Arial"/>
        <family val="2"/>
        <charset val="238"/>
      </rPr>
      <t xml:space="preserve">with foreign capital participation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</si>
  <si>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i/>
        <sz val="9"/>
        <rFont val="Arial"/>
        <family val="2"/>
        <charset val="238"/>
      </rPr>
      <t>Population</t>
    </r>
    <r>
      <rPr>
        <i/>
        <vertAlign val="superscript"/>
        <sz val="9"/>
        <rFont val="Arial"/>
        <family val="2"/>
        <charset val="238"/>
      </rPr>
      <t xml:space="preserve"> ab </t>
    </r>
    <r>
      <rPr>
        <i/>
        <sz val="9"/>
        <rFont val="Arial"/>
        <family val="2"/>
        <charset val="238"/>
      </rPr>
      <t>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</si>
  <si>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Registered unemployed persons per a job offer </t>
    </r>
    <r>
      <rPr>
        <i/>
        <vertAlign val="superscript"/>
        <sz val="9"/>
        <rFont val="Arial"/>
        <family val="2"/>
        <charset val="238"/>
      </rPr>
      <t>a</t>
    </r>
  </si>
  <si>
    <r>
      <t xml:space="preserve">Przeciętne zatrudnienie w sektorze przedsiębiorstw
</t>
    </r>
    <r>
      <rPr>
        <i/>
        <sz val="9"/>
        <rFont val="Arial"/>
        <family val="2"/>
        <charset val="238"/>
      </rPr>
      <t xml:space="preserve">Average paid employment in enterprise sector </t>
    </r>
  </si>
  <si>
    <r>
      <t xml:space="preserve">Przeciętne miesięczne wynagrodzenie brutto w sektorze przedsiębiorstw 
</t>
    </r>
    <r>
      <rPr>
        <i/>
        <sz val="9"/>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</si>
  <si>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i/>
        <sz val="9"/>
        <rFont val="Arial"/>
        <family val="2"/>
        <charset val="238"/>
      </rPr>
      <t>Average monthly gross retirement and other pension</t>
    </r>
    <r>
      <rPr>
        <i/>
        <vertAlign val="superscript"/>
        <sz val="9"/>
        <rFont val="Arial"/>
        <family val="2"/>
        <charset val="238"/>
      </rPr>
      <t xml:space="preserve"> a </t>
    </r>
    <r>
      <rPr>
        <i/>
        <sz val="9"/>
        <rFont val="Arial"/>
        <family val="2"/>
        <charset val="238"/>
      </rPr>
      <t xml:space="preserve">from non-agricultural social security system </t>
    </r>
  </si>
  <si>
    <r>
      <t xml:space="preserve">ziarna zbóż (bez siewnego)
</t>
    </r>
    <r>
      <rPr>
        <i/>
        <sz val="9"/>
        <rFont val="Arial"/>
        <family val="2"/>
        <charset val="238"/>
      </rPr>
      <t xml:space="preserve">cereal grain (excluding sowing seed) </t>
    </r>
  </si>
  <si>
    <r>
      <t xml:space="preserve">żywca rzeźnego
</t>
    </r>
    <r>
      <rPr>
        <i/>
        <sz val="9"/>
        <rFont val="Arial"/>
        <family val="2"/>
        <charset val="238"/>
      </rPr>
      <t xml:space="preserve">animals for slaughter </t>
    </r>
  </si>
  <si>
    <r>
      <t xml:space="preserve">trzoda chlewna
</t>
    </r>
    <r>
      <rPr>
        <i/>
        <sz val="9"/>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</si>
  <si>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Procurement of animals for slaughter </t>
    </r>
    <r>
      <rPr>
        <i/>
        <vertAlign val="superscript"/>
        <sz val="9"/>
        <rFont val="Arial"/>
        <family val="2"/>
        <charset val="238"/>
      </rPr>
      <t>a</t>
    </r>
    <r>
      <rPr>
        <i/>
        <sz val="9"/>
        <rFont val="Arial"/>
        <family val="2"/>
        <charset val="238"/>
      </rPr>
      <t xml:space="preserve"> in terms of meat (including fats) </t>
    </r>
    <r>
      <rPr>
        <i/>
        <vertAlign val="superscript"/>
        <sz val="9"/>
        <rFont val="Arial"/>
        <family val="2"/>
        <charset val="238"/>
      </rPr>
      <t>b</t>
    </r>
    <r>
      <rPr>
        <i/>
        <sz val="9"/>
        <rFont val="Arial"/>
        <family val="2"/>
        <charset val="238"/>
      </rPr>
      <t xml:space="preserve"> </t>
    </r>
  </si>
  <si>
    <r>
      <t xml:space="preserve">górnictwo i wydobywanie
</t>
    </r>
    <r>
      <rPr>
        <i/>
        <sz val="9"/>
        <rFont val="Arial"/>
        <family val="2"/>
        <charset val="238"/>
      </rPr>
      <t>mining and quarrying</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</si>
  <si>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 xml:space="preserve">electricity, gas steam and air conditioning supply </t>
    </r>
  </si>
  <si>
    <t xml:space="preserve">   a Due to the changes of representative item covered by the price survey in 2018 data not fully comparable to those published in the pevious year.   b Until 2018 with a diameter 22-24 cm, decorates.   c Until 2018 - regional newspaper.</t>
  </si>
  <si>
    <t xml:space="preserve">   a Z uwagi na zmianę w 2018 r. reprezentanta objętego badaniem cen dane nie są w pełni porównywalne z danymi z roku poprzedniego.   b Do 2018 r. o średnicy 22-24 cm, dekorowany.   c Do 2018 r. - gazeta regionalna.</t>
  </si>
  <si>
    <t>BEZROBOTNI  ZAREJESTROWANI  BĘDĄCY  W  SZCZEGÓLNEJ  SYTUACJI  NA  RYNKU  PRACY
REGISTERED  UNEMPLOYED  PERSONS  In  A  SPECIFIC  SITUATION  ON  THE  LABOUR  MARKET</t>
  </si>
  <si>
    <t>a Patrz uwagi ogólne pkt 11</t>
  </si>
  <si>
    <r>
      <t xml:space="preserve">wypłacana z pozarolniczego systemu ubezpieczeń społecznych 
</t>
    </r>
    <r>
      <rPr>
        <i/>
        <sz val="9"/>
        <rFont val="Arial"/>
        <family val="2"/>
        <charset val="238"/>
      </rPr>
      <t>from non-agricultural social security system</t>
    </r>
  </si>
  <si>
    <r>
      <t xml:space="preserve">należności krótkoterminowe
</t>
    </r>
    <r>
      <rPr>
        <i/>
        <sz val="9"/>
        <rFont val="Arial"/>
        <family val="2"/>
        <charset val="238"/>
      </rPr>
      <t>short-term receivables</t>
    </r>
  </si>
  <si>
    <t>Hen eggs, fresh (excluding small), free-range - per piece</t>
  </si>
  <si>
    <r>
      <t xml:space="preserve">budownictwo indywidualne </t>
    </r>
    <r>
      <rPr>
        <sz val="9"/>
        <rFont val="Arial"/>
        <family val="2"/>
        <charset val="238"/>
      </rPr>
      <t xml:space="preserve">
</t>
    </r>
    <r>
      <rPr>
        <i/>
        <sz val="9"/>
        <rFont val="Arial"/>
        <family val="2"/>
        <charset val="238"/>
      </rPr>
      <t>private construction</t>
    </r>
    <r>
      <rPr>
        <i/>
        <vertAlign val="superscript"/>
        <sz val="9"/>
        <rFont val="Arial"/>
        <family val="2"/>
        <charset val="238"/>
      </rPr>
      <t xml:space="preserve"> </t>
    </r>
  </si>
  <si>
    <r>
      <t xml:space="preserve">przeznaczone na sprzedaż lub wynajem </t>
    </r>
    <r>
      <rPr>
        <sz val="9"/>
        <rFont val="Arial"/>
        <family val="2"/>
        <charset val="238"/>
      </rPr>
      <t xml:space="preserve">
</t>
    </r>
    <r>
      <rPr>
        <i/>
        <sz val="9"/>
        <rFont val="Arial"/>
        <family val="2"/>
        <charset val="238"/>
      </rPr>
      <t xml:space="preserve">for saleor rent </t>
    </r>
  </si>
  <si>
    <r>
      <t>przeznaczone na sprzedaż lub wynajem</t>
    </r>
    <r>
      <rPr>
        <sz val="9"/>
        <rFont val="Arial"/>
        <family val="2"/>
        <charset val="238"/>
      </rPr>
      <t xml:space="preserve">
</t>
    </r>
    <r>
      <rPr>
        <i/>
        <sz val="9"/>
        <rFont val="Arial"/>
        <family val="2"/>
        <charset val="238"/>
      </rPr>
      <t xml:space="preserve">for sale or rent </t>
    </r>
  </si>
  <si>
    <t xml:space="preserve">   a Patrz wyjaśnienia metodyczne pkt 22.   </t>
  </si>
  <si>
    <t xml:space="preserve">   a See methodological notes item 22.   </t>
  </si>
  <si>
    <r>
      <t xml:space="preserve">Kontenery duże
</t>
    </r>
    <r>
      <rPr>
        <i/>
        <sz val="9"/>
        <rFont val="Arial"/>
        <family val="2"/>
        <charset val="238"/>
      </rPr>
      <t>Large</t>
    </r>
    <r>
      <rPr>
        <sz val="9"/>
        <rFont val="Arial"/>
        <family val="2"/>
        <charset val="238"/>
      </rPr>
      <t xml:space="preserve"> </t>
    </r>
    <r>
      <rPr>
        <i/>
        <sz val="9"/>
        <rFont val="Arial"/>
        <family val="2"/>
        <charset val="238"/>
      </rPr>
      <t>containers</t>
    </r>
  </si>
  <si>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</si>
  <si>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</si>
  <si>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Osoby prawne oraz jednostki organizacyjne niemające osobowości prawnej                                 
</t>
    </r>
    <r>
      <rPr>
        <i/>
        <sz val="9"/>
        <rFont val="Arial"/>
        <family val="2"/>
        <charset val="238"/>
      </rPr>
      <t xml:space="preserve">Legal entities and independent organisational units without  legal personality </t>
    </r>
  </si>
  <si>
    <r>
      <t>Z liczby ogółem w wieku     </t>
    </r>
    <r>
      <rPr>
        <i/>
        <sz val="9"/>
        <rFont val="Arial"/>
        <family val="2"/>
        <charset val="238"/>
      </rPr>
      <t>Of total number at age</t>
    </r>
  </si>
  <si>
    <r>
      <t xml:space="preserve">gimnazjalnym, podstawowym i niepełnym podstawowym
</t>
    </r>
    <r>
      <rPr>
        <i/>
        <sz val="9"/>
        <rFont val="Arial"/>
        <family val="2"/>
        <charset val="238"/>
      </rPr>
      <t>lower secondary, primary and incomplete primary</t>
    </r>
  </si>
  <si>
    <r>
      <t xml:space="preserve">Liczba zarejestrowanych bezrobotnych na 1 ofertę pracy – w marcu 2019 r. 
</t>
    </r>
    <r>
      <rPr>
        <i/>
        <sz val="9"/>
        <rFont val="Arial"/>
        <family val="2"/>
        <charset val="238"/>
      </rPr>
      <t>Number of unemployed persons registered per a job offer – in March 2019</t>
    </r>
  </si>
  <si>
    <t>16664*</t>
  </si>
  <si>
    <t>105,4*</t>
  </si>
  <si>
    <r>
      <t xml:space="preserve">w tys. zł     </t>
    </r>
    <r>
      <rPr>
        <i/>
        <sz val="9"/>
        <rFont val="Arial"/>
        <family val="2"/>
        <charset val="238"/>
      </rPr>
      <t>in thous. zl</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</si>
</sst>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0.0;[Red]0.0"/>
  </numFmts>
  <fonts count="113">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i/>
      <vertAlign val="superscript"/>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b/>
      <i/>
      <sz val="9"/>
      <name val="Arial"/>
      <family val="2"/>
      <charset val="238"/>
    </font>
    <font>
      <sz val="8"/>
      <color theme="1"/>
      <name val="Arial"/>
      <family val="2"/>
      <charset val="238"/>
    </font>
    <font>
      <i/>
      <sz val="8"/>
      <color theme="1"/>
      <name val="Arial"/>
      <family val="2"/>
      <charset val="238"/>
    </font>
    <font>
      <b/>
      <sz val="12"/>
      <color indexed="8"/>
      <name val="Arial"/>
      <family val="2"/>
      <charset val="238"/>
    </font>
    <font>
      <i/>
      <sz val="12"/>
      <color indexed="8"/>
      <name val="Arial"/>
      <family val="2"/>
      <charset val="238"/>
    </font>
    <font>
      <sz val="9"/>
      <color theme="1"/>
      <name val="Czcionka tekstu podstawowego"/>
      <charset val="238"/>
    </font>
    <font>
      <sz val="10"/>
      <color rgb="FF0000FF"/>
      <name val="Arial"/>
      <family val="2"/>
      <charset val="238"/>
    </font>
    <font>
      <i/>
      <sz val="10"/>
      <color rgb="FF0000FF"/>
      <name val="Arial"/>
      <family val="2"/>
      <charset val="238"/>
    </font>
    <font>
      <sz val="11"/>
      <color rgb="FF0000FF"/>
      <name val="Arial"/>
      <family val="2"/>
      <charset val="238"/>
    </font>
    <font>
      <i/>
      <u/>
      <sz val="10"/>
      <color rgb="FF0000FF"/>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u/>
      <sz val="10"/>
      <color rgb="FF0000FF"/>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i/>
      <sz val="10"/>
      <color theme="1"/>
      <name val="Arial"/>
      <family val="2"/>
      <charset val="238"/>
    </font>
    <font>
      <i/>
      <vertAlign val="superscript"/>
      <sz val="10"/>
      <color theme="1"/>
      <name val="Arial"/>
      <family val="2"/>
      <charset val="238"/>
    </font>
    <font>
      <b/>
      <i/>
      <vertAlign val="superscript"/>
      <sz val="10"/>
      <color theme="1"/>
      <name val="Arial"/>
      <family val="2"/>
      <charset val="238"/>
    </font>
    <font>
      <i/>
      <sz val="9"/>
      <color theme="1"/>
      <name val="Arial"/>
      <family val="2"/>
      <charset val="238"/>
    </font>
    <font>
      <i/>
      <vertAlign val="superscript"/>
      <sz val="9"/>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7"/>
      <name val="Arial"/>
      <family val="2"/>
      <charset val="238"/>
    </font>
    <font>
      <sz val="9"/>
      <name val="Czcionka tekstu podstawowego"/>
      <charset val="238"/>
    </font>
    <font>
      <sz val="11"/>
      <color rgb="FF0000FF"/>
      <name val="Czcionka tekstu podstawowego"/>
      <family val="2"/>
      <charset val="238"/>
    </font>
    <font>
      <sz val="10"/>
      <name val="Czcionka tekstu podstawowego"/>
      <family val="2"/>
      <charset val="238"/>
    </font>
    <font>
      <b/>
      <sz val="9"/>
      <name val="Czcionka tekstu podstawowego"/>
      <charset val="238"/>
    </font>
    <font>
      <sz val="9"/>
      <color indexed="8"/>
      <name val="Czcionka tekstu podstawowego"/>
      <family val="2"/>
      <charset val="238"/>
    </font>
    <font>
      <b/>
      <sz val="11"/>
      <name val="Arial"/>
      <family val="2"/>
      <charset val="238"/>
    </font>
    <font>
      <b/>
      <sz val="11"/>
      <color rgb="FFFF0000"/>
      <name val="Czcionka tekstu podstawowego"/>
      <charset val="238"/>
    </font>
    <font>
      <b/>
      <i/>
      <sz val="9"/>
      <color theme="1"/>
      <name val="Arial"/>
      <family val="2"/>
      <charset val="238"/>
    </font>
    <font>
      <sz val="9"/>
      <color rgb="FF0000FF"/>
      <name val="Arial"/>
      <family val="2"/>
      <charset val="238"/>
    </font>
    <font>
      <u/>
      <sz val="9"/>
      <color indexed="12"/>
      <name val="Arial"/>
      <family val="2"/>
      <charset val="238"/>
    </font>
    <font>
      <i/>
      <sz val="9"/>
      <color rgb="FF0000FF"/>
      <name val="Arial"/>
      <family val="2"/>
      <charset val="238"/>
    </font>
    <font>
      <i/>
      <u/>
      <sz val="9"/>
      <color indexed="12"/>
      <name val="Arial"/>
      <family val="2"/>
      <charset val="238"/>
    </font>
    <font>
      <b/>
      <sz val="11"/>
      <color theme="1"/>
      <name val="Calibri"/>
      <family val="2"/>
      <charset val="238"/>
      <scheme val="minor"/>
    </font>
    <font>
      <sz val="11"/>
      <color theme="1"/>
      <name val="Arial"/>
      <family val="2"/>
      <charset val="238"/>
    </font>
    <font>
      <b/>
      <sz val="12"/>
      <color theme="1"/>
      <name val="Arial"/>
      <family val="2"/>
      <charset val="238"/>
    </font>
    <font>
      <i/>
      <sz val="12"/>
      <color theme="1"/>
      <name val="Arial"/>
      <family val="2"/>
      <charset val="238"/>
    </font>
    <font>
      <sz val="11"/>
      <name val="Calibri"/>
      <family val="2"/>
      <charset val="238"/>
      <scheme val="minor"/>
    </font>
  </fonts>
  <fills count="2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s>
  <borders count="128">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8"/>
      </bottom>
      <diagonal/>
    </border>
    <border>
      <left/>
      <right style="thin">
        <color indexed="64"/>
      </right>
      <top style="thin">
        <color indexed="8"/>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style="thin">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64"/>
      </top>
      <bottom style="thin">
        <color indexed="8"/>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64"/>
      </bottom>
      <diagonal/>
    </border>
    <border>
      <left style="thin">
        <color auto="1"/>
      </left>
      <right/>
      <top/>
      <bottom/>
      <diagonal/>
    </border>
    <border>
      <left style="thin">
        <color indexed="8"/>
      </left>
      <right style="thin">
        <color auto="1"/>
      </right>
      <top/>
      <bottom/>
      <diagonal/>
    </border>
    <border>
      <left style="thin">
        <color auto="1"/>
      </left>
      <right style="thin">
        <color auto="1"/>
      </right>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style="thin">
        <color auto="1"/>
      </top>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auto="1"/>
      </left>
      <right style="thin">
        <color auto="1"/>
      </right>
      <top/>
      <bottom/>
      <diagonal/>
    </border>
    <border>
      <left/>
      <right style="thin">
        <color indexed="8"/>
      </right>
      <top style="thin">
        <color indexed="64"/>
      </top>
      <bottom style="thin">
        <color indexed="8"/>
      </bottom>
      <diagonal/>
    </border>
    <border>
      <left/>
      <right style="thin">
        <color indexed="8"/>
      </right>
      <top style="thin">
        <color indexed="64"/>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top style="thin">
        <color auto="1"/>
      </top>
      <bottom style="thin">
        <color indexed="8"/>
      </bottom>
      <diagonal/>
    </border>
    <border>
      <left style="thin">
        <color indexed="8"/>
      </left>
      <right style="thin">
        <color auto="1"/>
      </right>
      <top/>
      <bottom/>
      <diagonal/>
    </border>
    <border>
      <left style="thin">
        <color indexed="8"/>
      </left>
      <right style="thin">
        <color indexed="8"/>
      </right>
      <top style="thin">
        <color indexed="8"/>
      </top>
      <bottom style="thin">
        <color indexed="8"/>
      </bottom>
      <diagonal/>
    </border>
    <border>
      <left style="thin">
        <color auto="1"/>
      </left>
      <right style="thin">
        <color indexed="8"/>
      </right>
      <top/>
      <bottom/>
      <diagonal/>
    </border>
    <border>
      <left style="thin">
        <color indexed="8"/>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8"/>
      </left>
      <right/>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auto="1"/>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right style="thin">
        <color indexed="8"/>
      </right>
      <top style="thin">
        <color indexed="64"/>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diagonal/>
    </border>
    <border>
      <left/>
      <right/>
      <top style="thin">
        <color indexed="8"/>
      </top>
      <bottom/>
      <diagonal/>
    </border>
    <border>
      <left/>
      <right style="thin">
        <color indexed="64"/>
      </right>
      <top style="thin">
        <color indexed="8"/>
      </top>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42027">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62" fillId="18" borderId="0" applyNumberFormat="0" applyBorder="0" applyAlignment="0" applyProtection="0"/>
    <xf numFmtId="0" fontId="62" fillId="19" borderId="0" applyNumberFormat="0" applyBorder="0" applyAlignment="0" applyProtection="0"/>
    <xf numFmtId="0" fontId="62" fillId="20" borderId="0" applyNumberFormat="0" applyBorder="0" applyAlignment="0" applyProtection="0"/>
    <xf numFmtId="0" fontId="62"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63" fillId="4" borderId="66" applyNumberFormat="0" applyAlignment="0" applyProtection="0"/>
    <xf numFmtId="0" fontId="64" fillId="5" borderId="67" applyNumberFormat="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5" fillId="0" borderId="68" applyNumberFormat="0" applyFill="0" applyAlignment="0" applyProtection="0"/>
    <xf numFmtId="0" fontId="66" fillId="6" borderId="69" applyNumberFormat="0" applyAlignment="0" applyProtection="0"/>
    <xf numFmtId="0" fontId="67" fillId="0" borderId="63" applyNumberFormat="0" applyFill="0" applyAlignment="0" applyProtection="0"/>
    <xf numFmtId="0" fontId="68" fillId="0" borderId="64" applyNumberFormat="0" applyFill="0" applyAlignment="0" applyProtection="0"/>
    <xf numFmtId="0" fontId="69" fillId="0" borderId="65" applyNumberFormat="0" applyFill="0" applyAlignment="0" applyProtection="0"/>
    <xf numFmtId="0" fontId="69" fillId="0" borderId="0" applyNumberFormat="0" applyFill="0" applyBorder="0" applyAlignment="0" applyProtection="0"/>
    <xf numFmtId="0" fontId="28" fillId="0" borderId="0"/>
    <xf numFmtId="0" fontId="8" fillId="0" borderId="0"/>
    <xf numFmtId="0" fontId="60" fillId="0" borderId="0"/>
    <xf numFmtId="0" fontId="8" fillId="0" borderId="0"/>
    <xf numFmtId="0" fontId="8" fillId="0" borderId="0"/>
    <xf numFmtId="0" fontId="8" fillId="0" borderId="0"/>
    <xf numFmtId="0" fontId="70" fillId="0" borderId="0"/>
    <xf numFmtId="0" fontId="60" fillId="0" borderId="0"/>
    <xf numFmtId="0" fontId="71" fillId="5" borderId="66" applyNumberFormat="0" applyAlignment="0" applyProtection="0"/>
    <xf numFmtId="0" fontId="8" fillId="0" borderId="4"/>
    <xf numFmtId="0" fontId="61" fillId="0" borderId="2">
      <alignment horizontal="center" vertical="center" textRotation="90" wrapText="1"/>
    </xf>
    <xf numFmtId="0" fontId="61" fillId="0" borderId="2">
      <alignment horizontal="center" vertical="center" textRotation="90" wrapText="1"/>
    </xf>
    <xf numFmtId="0" fontId="8" fillId="0" borderId="4"/>
    <xf numFmtId="0" fontId="72" fillId="0" borderId="71" applyNumberFormat="0" applyFill="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0" fontId="58" fillId="7" borderId="70"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76" fillId="0" borderId="0"/>
    <xf numFmtId="0" fontId="8" fillId="0" borderId="0"/>
    <xf numFmtId="0" fontId="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8" fillId="0" borderId="4"/>
    <xf numFmtId="0" fontId="61" fillId="0" borderId="2">
      <alignment horizontal="center" vertical="center" textRotation="90" wrapText="1"/>
    </xf>
    <xf numFmtId="0" fontId="61" fillId="0" borderId="2">
      <alignment horizontal="center" vertical="center" textRotation="90" wrapText="1"/>
    </xf>
    <xf numFmtId="0" fontId="8" fillId="0" borderId="4"/>
    <xf numFmtId="0" fontId="58" fillId="7" borderId="70" applyNumberFormat="0" applyFont="0" applyAlignment="0" applyProtection="0"/>
    <xf numFmtId="0" fontId="58" fillId="7" borderId="70"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58">
      <alignment horizontal="center" vertical="center" textRotation="90" wrapText="1"/>
    </xf>
    <xf numFmtId="0" fontId="61" fillId="0" borderId="58">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58">
      <alignment horizontal="center" vertical="center" textRotation="90" wrapText="1"/>
    </xf>
    <xf numFmtId="0" fontId="61" fillId="0" borderId="58">
      <alignment horizontal="center" vertical="center" textRotation="90" wrapText="1"/>
    </xf>
    <xf numFmtId="0" fontId="61" fillId="0" borderId="58">
      <alignment horizontal="center" vertical="center" textRotation="90" wrapText="1"/>
    </xf>
    <xf numFmtId="0" fontId="61" fillId="0" borderId="58">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58">
      <alignment horizontal="center" vertical="center" textRotation="90" wrapText="1"/>
    </xf>
    <xf numFmtId="0" fontId="61" fillId="0" borderId="58">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58">
      <alignment horizontal="center" vertical="center" textRotation="90" wrapText="1"/>
    </xf>
    <xf numFmtId="0" fontId="61" fillId="0" borderId="58">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61" fillId="0" borderId="2">
      <alignment horizontal="center" vertical="center" textRotation="90" wrapText="1"/>
    </xf>
    <xf numFmtId="0" fontId="61"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2">
      <alignment horizontal="center" vertical="center" textRotation="90" wrapText="1"/>
    </xf>
    <xf numFmtId="0" fontId="61" fillId="0" borderId="2">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2">
      <alignment horizontal="center" vertical="center" textRotation="90" wrapText="1"/>
    </xf>
    <xf numFmtId="0" fontId="61" fillId="0" borderId="2">
      <alignment horizontal="center" vertical="center" textRotation="90" wrapText="1"/>
    </xf>
    <xf numFmtId="0" fontId="61" fillId="0" borderId="2">
      <alignment horizontal="center" vertical="center" textRotation="90" wrapText="1"/>
    </xf>
    <xf numFmtId="0" fontId="61" fillId="0" borderId="2">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2">
      <alignment horizontal="center" vertical="center" textRotation="90" wrapText="1"/>
    </xf>
    <xf numFmtId="0" fontId="61" fillId="0" borderId="2">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1" fillId="0" borderId="2">
      <alignment horizontal="center" vertical="center" textRotation="90" wrapText="1"/>
    </xf>
    <xf numFmtId="0" fontId="61" fillId="0" borderId="2">
      <alignment horizontal="center" vertical="center" textRotation="90"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6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cellStyleXfs>
  <cellXfs count="1890">
    <xf numFmtId="0" fontId="0" fillId="0" borderId="0" xfId="0"/>
    <xf numFmtId="0" fontId="1" fillId="0" borderId="0" xfId="0" applyFont="1" applyAlignment="1"/>
    <xf numFmtId="0" fontId="2" fillId="0" borderId="0" xfId="0" applyFont="1" applyAlignment="1">
      <alignment horizontal="left"/>
    </xf>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5" fillId="0" borderId="0" xfId="0" applyFont="1" applyAlignment="1">
      <alignment horizontal="left"/>
    </xf>
    <xf numFmtId="0" fontId="8" fillId="0" borderId="0" xfId="0" applyFont="1" applyAlignment="1"/>
    <xf numFmtId="0" fontId="9" fillId="0" borderId="0" xfId="1" applyFont="1" applyAlignment="1" applyProtection="1">
      <alignment horizontal="left"/>
    </xf>
    <xf numFmtId="0" fontId="2" fillId="0" borderId="0" xfId="0" applyFont="1" applyAlignment="1"/>
    <xf numFmtId="0" fontId="8" fillId="0" borderId="0" xfId="0" applyFont="1" applyBorder="1" applyAlignment="1"/>
    <xf numFmtId="0" fontId="6" fillId="0" borderId="0" xfId="0" applyFont="1" applyAlignment="1"/>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0" borderId="2" xfId="2" applyFont="1" applyBorder="1" applyAlignment="1">
      <alignment horizontal="center" vertical="center" wrapText="1"/>
    </xf>
    <xf numFmtId="0" fontId="12" fillId="0" borderId="2" xfId="2" applyFont="1" applyBorder="1" applyAlignment="1">
      <alignment horizontal="center" vertical="center"/>
    </xf>
    <xf numFmtId="0" fontId="12" fillId="0" borderId="3" xfId="2" applyFont="1" applyBorder="1" applyAlignment="1">
      <alignment horizontal="center" vertical="center"/>
    </xf>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4" fontId="16" fillId="0" borderId="5" xfId="2" applyNumberFormat="1" applyFont="1" applyFill="1" applyBorder="1" applyAlignment="1">
      <alignment horizontal="right" wrapText="1"/>
    </xf>
    <xf numFmtId="164"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164" fontId="10" fillId="0" borderId="5" xfId="2" applyNumberFormat="1" applyFont="1" applyFill="1" applyBorder="1"/>
    <xf numFmtId="0" fontId="10" fillId="0" borderId="4" xfId="0" applyFont="1" applyFill="1" applyBorder="1" applyAlignment="1">
      <alignment wrapText="1"/>
    </xf>
    <xf numFmtId="0" fontId="10" fillId="0" borderId="5" xfId="0" applyFont="1" applyFill="1" applyBorder="1" applyAlignment="1">
      <alignment wrapText="1"/>
    </xf>
    <xf numFmtId="164" fontId="10" fillId="0" borderId="5" xfId="2" applyNumberFormat="1" applyFont="1" applyFill="1" applyBorder="1" applyAlignment="1">
      <alignment wrapText="1"/>
    </xf>
    <xf numFmtId="0" fontId="10" fillId="0" borderId="5" xfId="2" applyFont="1" applyFill="1" applyBorder="1" applyAlignment="1">
      <alignment wrapText="1"/>
    </xf>
    <xf numFmtId="164" fontId="10" fillId="0" borderId="5" xfId="2" applyNumberFormat="1" applyFont="1" applyFill="1" applyBorder="1" applyAlignment="1">
      <alignment horizontal="right"/>
    </xf>
    <xf numFmtId="0" fontId="10" fillId="0" borderId="5" xfId="2" applyFont="1" applyFill="1" applyBorder="1"/>
    <xf numFmtId="0" fontId="10" fillId="0" borderId="6" xfId="2" applyFont="1" applyFill="1" applyBorder="1"/>
    <xf numFmtId="0" fontId="10" fillId="0" borderId="0" xfId="0" applyFont="1" applyFill="1" applyBorder="1" applyAlignment="1">
      <alignment wrapText="1"/>
    </xf>
    <xf numFmtId="0" fontId="10" fillId="2" borderId="5" xfId="2" applyFont="1" applyFill="1" applyBorder="1"/>
    <xf numFmtId="0" fontId="10" fillId="0" borderId="0" xfId="2" applyFont="1" applyFill="1" applyBorder="1"/>
    <xf numFmtId="0" fontId="10" fillId="0" borderId="5" xfId="0" applyFont="1" applyBorder="1"/>
    <xf numFmtId="0" fontId="8" fillId="0" borderId="0" xfId="0" applyFont="1" applyAlignment="1">
      <alignment horizontal="center"/>
    </xf>
    <xf numFmtId="0" fontId="10" fillId="0" borderId="16" xfId="0" applyFont="1" applyBorder="1" applyAlignment="1">
      <alignment horizontal="left" vertical="center" wrapText="1"/>
    </xf>
    <xf numFmtId="0" fontId="10" fillId="0" borderId="9" xfId="0" applyFont="1" applyBorder="1" applyAlignment="1">
      <alignment horizontal="left" vertical="center" wrapText="1"/>
    </xf>
    <xf numFmtId="0" fontId="10" fillId="0" borderId="9" xfId="2" applyFont="1" applyBorder="1" applyAlignment="1">
      <alignment horizontal="center" vertical="center" wrapText="1"/>
    </xf>
    <xf numFmtId="0" fontId="12" fillId="0" borderId="9" xfId="2" applyFont="1" applyBorder="1" applyAlignment="1">
      <alignment horizontal="center" vertical="center"/>
    </xf>
    <xf numFmtId="0" fontId="10" fillId="0" borderId="9" xfId="2" applyFont="1" applyFill="1" applyBorder="1" applyAlignment="1">
      <alignment horizontal="center" vertical="center" wrapText="1"/>
    </xf>
    <xf numFmtId="0" fontId="12" fillId="0" borderId="9" xfId="2" applyFont="1" applyFill="1" applyBorder="1" applyAlignment="1">
      <alignment horizontal="center" vertical="center"/>
    </xf>
    <xf numFmtId="0" fontId="12" fillId="0" borderId="10" xfId="2" applyFont="1" applyBorder="1" applyAlignment="1">
      <alignment horizontal="center" vertic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2" fontId="10" fillId="0" borderId="5" xfId="2" applyNumberFormat="1" applyFont="1" applyFill="1" applyBorder="1" applyAlignment="1">
      <alignment horizontal="right" wrapText="1"/>
    </xf>
    <xf numFmtId="2" fontId="10" fillId="0" borderId="5" xfId="2" applyNumberFormat="1" applyFont="1" applyFill="1" applyBorder="1" applyAlignment="1"/>
    <xf numFmtId="164"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0" fontId="10" fillId="0" borderId="6" xfId="2" applyFont="1" applyFill="1" applyBorder="1" applyAlignment="1"/>
    <xf numFmtId="164" fontId="10" fillId="0" borderId="0" xfId="0" applyNumberFormat="1" applyFo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0" fillId="0" borderId="3" xfId="2" applyFont="1" applyBorder="1" applyAlignment="1">
      <alignment horizontal="center" vertical="center" wrapText="1"/>
    </xf>
    <xf numFmtId="0" fontId="16" fillId="0" borderId="5" xfId="2" applyFont="1" applyFill="1" applyBorder="1"/>
    <xf numFmtId="0" fontId="16" fillId="0" borderId="6" xfId="2" applyFont="1" applyFill="1" applyBorder="1"/>
    <xf numFmtId="0" fontId="3" fillId="0" borderId="0" xfId="0" applyFont="1"/>
    <xf numFmtId="0" fontId="6" fillId="0" borderId="0" xfId="0" applyFont="1" applyAlignment="1">
      <alignment vertical="center"/>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0" fillId="0" borderId="5" xfId="2" applyFont="1" applyFill="1" applyBorder="1" applyAlignment="1">
      <alignment horizontal="right"/>
    </xf>
    <xf numFmtId="164" fontId="10" fillId="0" borderId="6" xfId="2" applyNumberFormat="1" applyFont="1" applyFill="1" applyBorder="1" applyAlignment="1">
      <alignment horizontal="right"/>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5" fillId="0" borderId="0" xfId="0" applyFont="1" applyAlignment="1">
      <alignment horizontal="left" vertical="center"/>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0" fontId="10" fillId="0" borderId="25" xfId="0" applyFont="1" applyBorder="1" applyAlignment="1">
      <alignment vertical="center" wrapText="1"/>
    </xf>
    <xf numFmtId="0" fontId="10" fillId="0" borderId="2" xfId="0" applyFont="1" applyBorder="1" applyAlignment="1">
      <alignment horizontal="center" vertical="center"/>
    </xf>
    <xf numFmtId="0" fontId="22" fillId="0" borderId="2" xfId="0" applyFont="1" applyBorder="1" applyAlignment="1">
      <alignment horizontal="center" vertical="center"/>
    </xf>
    <xf numFmtId="0" fontId="10" fillId="0" borderId="3" xfId="0" applyFont="1" applyBorder="1" applyAlignment="1">
      <alignment horizontal="center" vertical="center"/>
    </xf>
    <xf numFmtId="164" fontId="10" fillId="0" borderId="4" xfId="0" applyNumberFormat="1" applyFont="1" applyBorder="1" applyAlignment="1">
      <alignment horizontal="left" wrapText="1"/>
    </xf>
    <xf numFmtId="164" fontId="12" fillId="0" borderId="5" xfId="0" applyNumberFormat="1" applyFont="1" applyBorder="1" applyAlignment="1">
      <alignment horizontal="right" wrapText="1"/>
    </xf>
    <xf numFmtId="164" fontId="12" fillId="0" borderId="5" xfId="0" applyNumberFormat="1" applyFont="1" applyFill="1" applyBorder="1" applyAlignment="1">
      <alignment horizontal="right" wrapText="1"/>
    </xf>
    <xf numFmtId="164" fontId="12" fillId="0" borderId="6"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2" fontId="16" fillId="0" borderId="6" xfId="0" applyNumberFormat="1" applyFont="1" applyFill="1" applyBorder="1" applyAlignment="1">
      <alignment horizontal="right"/>
    </xf>
    <xf numFmtId="164" fontId="27" fillId="0" borderId="5" xfId="0" applyNumberFormat="1" applyFont="1" applyFill="1" applyBorder="1" applyAlignment="1">
      <alignment horizontal="right" wrapText="1"/>
    </xf>
    <xf numFmtId="164" fontId="27" fillId="0" borderId="6" xfId="0" applyNumberFormat="1" applyFont="1" applyFill="1" applyBorder="1" applyAlignment="1">
      <alignment horizontal="right" wrapText="1"/>
    </xf>
    <xf numFmtId="0" fontId="8" fillId="0" borderId="0" xfId="0" applyFont="1"/>
    <xf numFmtId="164" fontId="16" fillId="0" borderId="6" xfId="2" applyNumberFormat="1" applyFont="1" applyFill="1" applyBorder="1" applyAlignment="1">
      <alignment horizontal="right" wrapText="1"/>
    </xf>
    <xf numFmtId="1" fontId="10" fillId="0" borderId="5" xfId="2" applyNumberFormat="1" applyFont="1" applyFill="1" applyBorder="1" applyAlignment="1">
      <alignment horizontal="right"/>
    </xf>
    <xf numFmtId="164" fontId="10" fillId="0" borderId="0" xfId="2" applyNumberFormat="1" applyFont="1" applyFill="1" applyAlignment="1">
      <alignment horizontal="right"/>
    </xf>
    <xf numFmtId="0" fontId="7" fillId="0" borderId="0" xfId="1" applyFont="1" applyAlignment="1" applyProtection="1">
      <alignment horizontal="right" vertical="center"/>
    </xf>
    <xf numFmtId="0" fontId="4" fillId="0" borderId="0" xfId="1" applyFont="1" applyAlignment="1" applyProtection="1">
      <alignment horizontal="right" vertical="center"/>
    </xf>
    <xf numFmtId="0" fontId="2" fillId="0" borderId="0" xfId="0" applyFont="1" applyAlignment="1">
      <alignment horizontal="left" vertical="center"/>
    </xf>
    <xf numFmtId="0" fontId="10" fillId="0" borderId="11" xfId="3" applyFont="1" applyFill="1" applyBorder="1" applyAlignment="1">
      <alignment horizontal="center" vertical="center" wrapText="1"/>
    </xf>
    <xf numFmtId="0" fontId="10" fillId="0" borderId="1" xfId="3" applyFont="1" applyFill="1" applyBorder="1" applyAlignment="1">
      <alignment horizontal="left" vertical="center" wrapText="1"/>
    </xf>
    <xf numFmtId="0" fontId="10" fillId="0" borderId="2" xfId="3" applyFont="1" applyFill="1" applyBorder="1" applyAlignment="1">
      <alignment horizontal="left" vertical="center" wrapText="1"/>
    </xf>
    <xf numFmtId="0" fontId="10" fillId="0" borderId="5" xfId="3" applyFont="1" applyFill="1" applyBorder="1"/>
    <xf numFmtId="164" fontId="10" fillId="0" borderId="0" xfId="3" applyNumberFormat="1" applyFont="1" applyBorder="1"/>
    <xf numFmtId="164" fontId="12" fillId="0" borderId="5" xfId="3" applyNumberFormat="1" applyFont="1" applyFill="1" applyBorder="1" applyAlignment="1">
      <alignment horizontal="right"/>
    </xf>
    <xf numFmtId="1" fontId="10" fillId="0" borderId="0" xfId="2" applyNumberFormat="1" applyFont="1" applyFill="1" applyBorder="1"/>
    <xf numFmtId="0" fontId="10" fillId="0" borderId="3" xfId="3" applyFont="1" applyFill="1" applyBorder="1" applyAlignment="1">
      <alignment horizontal="center" vertical="center" wrapText="1"/>
    </xf>
    <xf numFmtId="0" fontId="8" fillId="0" borderId="0" xfId="3" applyFont="1" applyBorder="1" applyAlignment="1"/>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5" fillId="0" borderId="0" xfId="0" applyFont="1" applyAlignment="1">
      <alignment horizontal="left" vertical="center"/>
    </xf>
    <xf numFmtId="0" fontId="2" fillId="0" borderId="0" xfId="3" applyFont="1" applyAlignment="1">
      <alignment vertical="center"/>
    </xf>
    <xf numFmtId="0" fontId="6" fillId="0" borderId="20" xfId="0" applyFont="1" applyBorder="1" applyAlignment="1">
      <alignment vertical="center"/>
    </xf>
    <xf numFmtId="0" fontId="10" fillId="0" borderId="11"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164"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7" fillId="0" borderId="0" xfId="3" applyFont="1" applyAlignment="1"/>
    <xf numFmtId="0" fontId="10" fillId="0" borderId="17" xfId="3" applyFont="1" applyFill="1" applyBorder="1" applyAlignment="1">
      <alignment vertical="center" wrapText="1"/>
    </xf>
    <xf numFmtId="0" fontId="10" fillId="0" borderId="0" xfId="0" applyFont="1" applyBorder="1" applyAlignment="1">
      <alignment horizontal="left"/>
    </xf>
    <xf numFmtId="164" fontId="12" fillId="0" borderId="5" xfId="2" applyNumberFormat="1" applyFont="1" applyFill="1" applyBorder="1"/>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3" borderId="1" xfId="4" applyFont="1" applyFill="1" applyBorder="1" applyAlignment="1">
      <alignment horizontal="center" vertical="center" wrapText="1"/>
    </xf>
    <xf numFmtId="0" fontId="10" fillId="3" borderId="2" xfId="4" applyFont="1" applyFill="1" applyBorder="1" applyAlignment="1">
      <alignment horizontal="center" vertical="center" wrapText="1"/>
    </xf>
    <xf numFmtId="0" fontId="10" fillId="3" borderId="1" xfId="4" applyFont="1" applyFill="1" applyBorder="1" applyAlignment="1">
      <alignment horizontal="left" vertical="center"/>
    </xf>
    <xf numFmtId="0" fontId="10" fillId="3" borderId="2" xfId="4" applyFont="1" applyFill="1" applyBorder="1" applyAlignment="1">
      <alignment horizontal="left" vertical="center"/>
    </xf>
    <xf numFmtId="0" fontId="10" fillId="3" borderId="3" xfId="4" applyFont="1" applyFill="1" applyBorder="1" applyAlignment="1">
      <alignment horizontal="center" vertical="center" wrapText="1"/>
    </xf>
    <xf numFmtId="0" fontId="10" fillId="0" borderId="4" xfId="4" applyFont="1" applyBorder="1" applyAlignment="1">
      <alignment horizontal="left"/>
    </xf>
    <xf numFmtId="0" fontId="10" fillId="0" borderId="6" xfId="4" applyNumberFormat="1" applyFont="1" applyBorder="1" applyAlignment="1"/>
    <xf numFmtId="0" fontId="10" fillId="0" borderId="0" xfId="2" applyFont="1" applyFill="1" applyBorder="1" applyAlignment="1">
      <alignment horizontal="right"/>
    </xf>
    <xf numFmtId="0" fontId="12" fillId="0" borderId="5" xfId="4" applyNumberFormat="1" applyFont="1" applyBorder="1" applyAlignment="1">
      <alignment horizontal="right"/>
    </xf>
    <xf numFmtId="0" fontId="12" fillId="0" borderId="0" xfId="4" applyFont="1" applyBorder="1" applyAlignment="1">
      <alignment horizontal="right"/>
    </xf>
    <xf numFmtId="0" fontId="29" fillId="3" borderId="0" xfId="4" applyFont="1" applyFill="1"/>
    <xf numFmtId="0" fontId="10" fillId="3" borderId="4" xfId="4" applyFont="1" applyFill="1" applyBorder="1" applyAlignment="1">
      <alignment horizontal="center" vertical="center" wrapText="1"/>
    </xf>
    <xf numFmtId="164" fontId="8" fillId="0" borderId="0" xfId="4" applyNumberFormat="1" applyFont="1" applyAlignment="1">
      <alignment horizontal="left"/>
    </xf>
    <xf numFmtId="0" fontId="8" fillId="0" borderId="0" xfId="4" applyFont="1" applyAlignment="1">
      <alignment horizontal="left"/>
    </xf>
    <xf numFmtId="0" fontId="8" fillId="0" borderId="0" xfId="0" applyFont="1" applyAlignment="1">
      <alignment vertical="top"/>
    </xf>
    <xf numFmtId="0" fontId="10" fillId="0" borderId="1" xfId="0" applyFont="1" applyBorder="1" applyAlignment="1">
      <alignment vertical="center" wrapText="1"/>
    </xf>
    <xf numFmtId="0" fontId="10" fillId="0" borderId="21" xfId="0" applyFont="1" applyBorder="1" applyAlignment="1">
      <alignment vertical="center" wrapText="1"/>
    </xf>
    <xf numFmtId="0" fontId="10" fillId="0" borderId="30" xfId="0" applyFont="1" applyBorder="1" applyAlignment="1">
      <alignment horizontal="center" vertical="center" wrapText="1"/>
    </xf>
    <xf numFmtId="0" fontId="10" fillId="0" borderId="3" xfId="0" applyFont="1" applyBorder="1" applyAlignment="1">
      <alignment horizontal="left" vertical="center" wrapText="1"/>
    </xf>
    <xf numFmtId="0" fontId="10" fillId="0" borderId="2" xfId="2" applyFont="1" applyBorder="1" applyAlignment="1">
      <alignment horizontal="left" vertical="center" wrapText="1"/>
    </xf>
    <xf numFmtId="0" fontId="10" fillId="0" borderId="1" xfId="2" applyFont="1" applyBorder="1" applyAlignment="1">
      <alignment horizontal="center" vertical="center" wrapText="1"/>
    </xf>
    <xf numFmtId="0" fontId="10" fillId="0" borderId="39" xfId="4" applyFont="1" applyBorder="1" applyAlignment="1">
      <alignment horizontal="left"/>
    </xf>
    <xf numFmtId="0" fontId="12" fillId="0" borderId="6" xfId="4" applyNumberFormat="1" applyFont="1" applyBorder="1" applyAlignment="1">
      <alignment horizontal="right"/>
    </xf>
    <xf numFmtId="0" fontId="4" fillId="0" borderId="0" xfId="1" applyAlignment="1" applyProtection="1">
      <alignment vertical="center"/>
    </xf>
    <xf numFmtId="0" fontId="7" fillId="0" borderId="0" xfId="1" applyFont="1" applyAlignment="1" applyProtection="1">
      <alignment vertical="center"/>
    </xf>
    <xf numFmtId="0" fontId="6" fillId="0" borderId="0" xfId="0" applyFont="1" applyAlignment="1">
      <alignment horizontal="left" vertical="center"/>
    </xf>
    <xf numFmtId="0" fontId="33" fillId="0" borderId="0" xfId="0" applyFont="1" applyAlignment="1">
      <alignment horizontal="left" vertical="center"/>
    </xf>
    <xf numFmtId="0" fontId="10" fillId="0" borderId="30" xfId="0" applyFont="1" applyBorder="1" applyAlignment="1">
      <alignment horizontal="center" vertical="center"/>
    </xf>
    <xf numFmtId="0" fontId="10" fillId="0" borderId="31" xfId="0" applyFont="1" applyBorder="1" applyAlignment="1">
      <alignment horizontal="center" vertical="center" wrapText="1"/>
    </xf>
    <xf numFmtId="0" fontId="10" fillId="0" borderId="2" xfId="2" applyFont="1" applyBorder="1" applyAlignment="1">
      <alignment horizontal="center" vertical="center"/>
    </xf>
    <xf numFmtId="0" fontId="10" fillId="0" borderId="0" xfId="0" applyFont="1" applyBorder="1" applyAlignment="1">
      <alignment horizontal="left" wrapText="1"/>
    </xf>
    <xf numFmtId="0" fontId="10" fillId="0" borderId="34" xfId="0" applyNumberFormat="1" applyFont="1" applyBorder="1" applyAlignment="1">
      <alignment horizontal="left" wrapText="1"/>
    </xf>
    <xf numFmtId="164" fontId="10" fillId="0" borderId="5" xfId="0" applyNumberFormat="1" applyFont="1" applyBorder="1"/>
    <xf numFmtId="164" fontId="10" fillId="0" borderId="34" xfId="0" applyNumberFormat="1" applyFont="1" applyBorder="1"/>
    <xf numFmtId="164" fontId="10" fillId="0" borderId="0" xfId="0" applyNumberFormat="1" applyFont="1" applyBorder="1" applyAlignment="1">
      <alignment wrapText="1"/>
    </xf>
    <xf numFmtId="164" fontId="10" fillId="0" borderId="36" xfId="0" applyNumberFormat="1" applyFont="1" applyBorder="1" applyAlignment="1">
      <alignment wrapText="1"/>
    </xf>
    <xf numFmtId="164" fontId="12" fillId="0" borderId="34" xfId="0" applyNumberFormat="1" applyFont="1" applyBorder="1" applyAlignment="1">
      <alignment horizontal="right"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2" applyFont="1" applyFill="1" applyBorder="1" applyAlignment="1">
      <alignment horizontal="center" vertical="center" wrapText="1"/>
    </xf>
    <xf numFmtId="0" fontId="10" fillId="0" borderId="3" xfId="2" applyFont="1" applyFill="1" applyBorder="1" applyAlignment="1">
      <alignment horizontal="center" vertical="center" wrapText="1"/>
    </xf>
    <xf numFmtId="0" fontId="10" fillId="0" borderId="36" xfId="0" applyFont="1" applyFill="1" applyBorder="1" applyAlignment="1">
      <alignment horizontal="left" wrapText="1"/>
    </xf>
    <xf numFmtId="164" fontId="10" fillId="0" borderId="5" xfId="0" applyNumberFormat="1" applyFont="1" applyFill="1" applyBorder="1"/>
    <xf numFmtId="0" fontId="10" fillId="0" borderId="34" xfId="0" applyNumberFormat="1" applyFont="1" applyFill="1" applyBorder="1" applyAlignment="1">
      <alignment horizontal="left" wrapText="1"/>
    </xf>
    <xf numFmtId="164" fontId="10" fillId="0" borderId="0" xfId="0" applyNumberFormat="1" applyFont="1" applyFill="1" applyBorder="1" applyAlignment="1">
      <alignment wrapText="1"/>
    </xf>
    <xf numFmtId="164" fontId="12" fillId="0" borderId="5" xfId="2" applyNumberFormat="1" applyFont="1" applyFill="1" applyBorder="1" applyAlignment="1">
      <alignment horizontal="right" wrapText="1"/>
    </xf>
    <xf numFmtId="164" fontId="12" fillId="0" borderId="0" xfId="2" applyNumberFormat="1" applyFont="1" applyFill="1" applyBorder="1" applyAlignment="1">
      <alignment horizontal="right" wrapText="1"/>
    </xf>
    <xf numFmtId="164" fontId="10" fillId="0" borderId="36" xfId="0" applyNumberFormat="1" applyFont="1" applyFill="1" applyBorder="1" applyAlignment="1">
      <alignment wrapText="1"/>
    </xf>
    <xf numFmtId="164" fontId="12" fillId="0" borderId="34" xfId="0" applyNumberFormat="1" applyFont="1" applyFill="1" applyBorder="1" applyAlignment="1">
      <alignment horizontal="right" wrapText="1"/>
    </xf>
    <xf numFmtId="0" fontId="21" fillId="0" borderId="0" xfId="0" applyFont="1" applyAlignment="1">
      <alignment vertical="center"/>
    </xf>
    <xf numFmtId="0" fontId="21" fillId="0" borderId="0" xfId="0" applyFont="1" applyAlignment="1">
      <alignment horizontal="right" vertical="center"/>
    </xf>
    <xf numFmtId="0" fontId="10" fillId="0" borderId="3" xfId="0" applyFont="1" applyFill="1" applyBorder="1" applyAlignment="1">
      <alignment horizontal="left" vertical="center" wrapText="1"/>
    </xf>
    <xf numFmtId="164" fontId="10" fillId="0" borderId="53" xfId="2" applyNumberFormat="1" applyFont="1" applyFill="1" applyBorder="1" applyAlignment="1">
      <alignment horizontal="right" wrapText="1"/>
    </xf>
    <xf numFmtId="0" fontId="10" fillId="0" borderId="35" xfId="0" applyNumberFormat="1" applyFont="1" applyFill="1" applyBorder="1" applyAlignment="1">
      <alignment horizontal="left" wrapText="1"/>
    </xf>
    <xf numFmtId="164" fontId="12" fillId="0" borderId="53" xfId="0" applyNumberFormat="1" applyFont="1" applyFill="1" applyBorder="1" applyAlignment="1">
      <alignment horizontal="right" wrapText="1"/>
    </xf>
    <xf numFmtId="164" fontId="12" fillId="0" borderId="53" xfId="2" applyNumberFormat="1" applyFont="1" applyFill="1" applyBorder="1" applyAlignment="1">
      <alignment horizontal="right" wrapText="1"/>
    </xf>
    <xf numFmtId="0" fontId="10" fillId="0" borderId="34" xfId="0" applyFont="1" applyFill="1" applyBorder="1" applyAlignment="1">
      <alignment horizontal="left"/>
    </xf>
    <xf numFmtId="164" fontId="12" fillId="0" borderId="35" xfId="0" applyNumberFormat="1" applyFont="1" applyFill="1" applyBorder="1" applyAlignment="1">
      <alignment horizontal="right" wrapText="1"/>
    </xf>
    <xf numFmtId="0" fontId="10" fillId="0" borderId="54" xfId="0" applyNumberFormat="1" applyFont="1" applyFill="1" applyBorder="1" applyAlignment="1">
      <alignment horizontal="left" wrapText="1"/>
    </xf>
    <xf numFmtId="0" fontId="5" fillId="3" borderId="0" xfId="5" applyFont="1" applyFill="1" applyAlignment="1">
      <alignment horizontal="left" vertical="center" wrapText="1"/>
    </xf>
    <xf numFmtId="0" fontId="10" fillId="0" borderId="20" xfId="3" applyFont="1" applyFill="1" applyBorder="1" applyAlignment="1">
      <alignment vertical="center" wrapText="1"/>
    </xf>
    <xf numFmtId="0" fontId="10" fillId="0" borderId="21" xfId="3" applyFont="1" applyFill="1" applyBorder="1" applyAlignment="1">
      <alignment vertical="center" wrapText="1"/>
    </xf>
    <xf numFmtId="0" fontId="10" fillId="0" borderId="57" xfId="3" applyFont="1" applyFill="1" applyBorder="1" applyAlignment="1">
      <alignment vertical="center" wrapText="1"/>
    </xf>
    <xf numFmtId="0" fontId="10" fillId="0" borderId="58" xfId="3" applyFont="1" applyFill="1" applyBorder="1" applyAlignment="1">
      <alignment vertical="center" wrapText="1"/>
    </xf>
    <xf numFmtId="0" fontId="10" fillId="0" borderId="58" xfId="3" applyFont="1" applyFill="1" applyBorder="1" applyAlignment="1">
      <alignment horizontal="center" vertical="center" wrapText="1"/>
    </xf>
    <xf numFmtId="0" fontId="10" fillId="0" borderId="59" xfId="3" applyFont="1" applyFill="1" applyBorder="1" applyAlignment="1">
      <alignment horizontal="center" vertical="center" wrapText="1"/>
    </xf>
    <xf numFmtId="0" fontId="10" fillId="0" borderId="4" xfId="3" applyFont="1" applyFill="1" applyBorder="1" applyAlignment="1">
      <alignment horizontal="left" vertical="center" wrapText="1"/>
    </xf>
    <xf numFmtId="0" fontId="10" fillId="0" borderId="53" xfId="3" applyFont="1" applyFill="1" applyBorder="1"/>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6" fillId="0" borderId="0" xfId="3" applyFont="1" applyAlignment="1">
      <alignment horizontal="right" vertical="center"/>
    </xf>
    <xf numFmtId="0" fontId="10" fillId="0" borderId="12" xfId="3" applyFont="1" applyFill="1" applyBorder="1" applyAlignment="1">
      <alignment vertical="center" wrapText="1"/>
    </xf>
    <xf numFmtId="0" fontId="10" fillId="0" borderId="18" xfId="3" applyFont="1" applyFill="1" applyBorder="1" applyAlignment="1">
      <alignment vertical="center" wrapText="1"/>
    </xf>
    <xf numFmtId="0" fontId="10" fillId="0" borderId="2" xfId="3" applyFont="1" applyFill="1" applyBorder="1" applyAlignment="1">
      <alignment vertical="center" wrapText="1"/>
    </xf>
    <xf numFmtId="0" fontId="19" fillId="0" borderId="0" xfId="0" applyFont="1" applyAlignment="1">
      <alignment horizontal="left" vertical="center"/>
    </xf>
    <xf numFmtId="164" fontId="10" fillId="0" borderId="0" xfId="0" applyNumberFormat="1" applyFont="1" applyFill="1" applyBorder="1" applyAlignment="1">
      <alignment horizontal="left" wrapText="1"/>
    </xf>
    <xf numFmtId="164" fontId="12" fillId="0" borderId="6" xfId="2" applyNumberFormat="1" applyFont="1" applyFill="1" applyBorder="1" applyAlignment="1">
      <alignment horizontal="right" wrapText="1"/>
    </xf>
    <xf numFmtId="0" fontId="10" fillId="0" borderId="0" xfId="0" applyFont="1" applyFill="1" applyBorder="1" applyAlignment="1">
      <alignment horizontal="left" wrapText="1"/>
    </xf>
    <xf numFmtId="0" fontId="30" fillId="0" borderId="5" xfId="0" applyFont="1" applyFill="1" applyBorder="1"/>
    <xf numFmtId="0" fontId="10" fillId="2" borderId="0" xfId="0" applyFont="1" applyFill="1" applyBorder="1" applyAlignment="1">
      <alignment horizontal="left" wrapText="1"/>
    </xf>
    <xf numFmtId="0" fontId="30" fillId="2" borderId="5" xfId="0" applyFont="1" applyFill="1" applyBorder="1"/>
    <xf numFmtId="0" fontId="8" fillId="0" borderId="0" xfId="3" applyFont="1"/>
    <xf numFmtId="0" fontId="10" fillId="0" borderId="11"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 xfId="3" applyFont="1" applyFill="1" applyBorder="1" applyAlignment="1">
      <alignment horizontal="center" vertical="center" wrapText="1"/>
    </xf>
    <xf numFmtId="0" fontId="10" fillId="0" borderId="30"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8" fillId="0" borderId="0" xfId="3" applyFont="1" applyAlignment="1">
      <alignment vertical="center"/>
    </xf>
    <xf numFmtId="0" fontId="38" fillId="0" borderId="0" xfId="0" applyFont="1"/>
    <xf numFmtId="0" fontId="7" fillId="0" borderId="0" xfId="1" applyFont="1" applyAlignment="1" applyProtection="1">
      <alignment horizontal="left" vertical="center"/>
    </xf>
    <xf numFmtId="0" fontId="39" fillId="0" borderId="0" xfId="0" applyFont="1" applyAlignment="1"/>
    <xf numFmtId="0" fontId="42" fillId="0" borderId="0" xfId="0" applyFont="1" applyAlignment="1">
      <alignment horizontal="left" indent="5"/>
    </xf>
    <xf numFmtId="0" fontId="21" fillId="0" borderId="0" xfId="0" applyFont="1" applyAlignment="1"/>
    <xf numFmtId="0" fontId="10" fillId="0" borderId="56"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1" xfId="0" applyFont="1" applyBorder="1" applyAlignment="1">
      <alignment horizontal="center" vertical="center"/>
    </xf>
    <xf numFmtId="0" fontId="10" fillId="0" borderId="5" xfId="0" applyFont="1" applyFill="1" applyBorder="1"/>
    <xf numFmtId="0" fontId="7" fillId="0" borderId="0" xfId="1" applyFont="1" applyBorder="1" applyAlignment="1" applyProtection="1">
      <alignment horizontal="right" vertical="center"/>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7" fillId="0" borderId="0" xfId="3" applyFont="1" applyFill="1" applyAlignment="1">
      <alignment horizontal="left"/>
    </xf>
    <xf numFmtId="0" fontId="10" fillId="0" borderId="58" xfId="3" applyFont="1" applyFill="1" applyBorder="1" applyAlignment="1">
      <alignment horizontal="center" vertical="center" wrapText="1"/>
    </xf>
    <xf numFmtId="0" fontId="10" fillId="0" borderId="59" xfId="3" applyFont="1" applyFill="1" applyBorder="1" applyAlignment="1">
      <alignment horizontal="center" vertical="center" wrapText="1"/>
    </xf>
    <xf numFmtId="0" fontId="38" fillId="0" borderId="0" xfId="0" applyFont="1" applyAlignment="1">
      <alignment horizontal="right"/>
    </xf>
    <xf numFmtId="0" fontId="21" fillId="0" borderId="0" xfId="0" applyFont="1" applyAlignment="1">
      <alignment horizontal="left" indent="5"/>
    </xf>
    <xf numFmtId="0" fontId="38" fillId="0" borderId="0" xfId="0" applyFont="1" applyAlignment="1">
      <alignment horizontal="left" indent="5"/>
    </xf>
    <xf numFmtId="0" fontId="10" fillId="0" borderId="55" xfId="0" applyNumberFormat="1" applyFont="1" applyBorder="1" applyAlignment="1">
      <alignment horizontal="left" wrapText="1"/>
    </xf>
    <xf numFmtId="164" fontId="10" fillId="0" borderId="55" xfId="0" applyNumberFormat="1" applyFont="1" applyFill="1" applyBorder="1" applyAlignment="1">
      <alignment wrapText="1"/>
    </xf>
    <xf numFmtId="164" fontId="10" fillId="0" borderId="53" xfId="0" applyNumberFormat="1" applyFont="1" applyFill="1" applyBorder="1" applyAlignment="1">
      <alignment wrapText="1"/>
    </xf>
    <xf numFmtId="0" fontId="10" fillId="0" borderId="55" xfId="0" applyFont="1" applyBorder="1" applyAlignment="1"/>
    <xf numFmtId="164" fontId="10" fillId="0" borderId="0" xfId="2" applyNumberFormat="1" applyFont="1" applyFill="1" applyBorder="1"/>
    <xf numFmtId="164" fontId="10" fillId="0" borderId="53" xfId="2" applyNumberFormat="1" applyFont="1" applyFill="1" applyBorder="1"/>
    <xf numFmtId="164" fontId="10" fillId="0" borderId="53" xfId="2" applyNumberFormat="1" applyFont="1" applyFill="1" applyBorder="1" applyAlignment="1">
      <alignment wrapText="1"/>
    </xf>
    <xf numFmtId="0" fontId="30" fillId="0" borderId="55" xfId="0" applyFont="1" applyFill="1" applyBorder="1"/>
    <xf numFmtId="164" fontId="10" fillId="2" borderId="53" xfId="2" applyNumberFormat="1" applyFont="1" applyFill="1" applyBorder="1" applyAlignment="1">
      <alignment horizontal="right" wrapText="1"/>
    </xf>
    <xf numFmtId="0" fontId="2" fillId="0" borderId="0" xfId="3" applyFont="1" applyAlignment="1"/>
    <xf numFmtId="0" fontId="8" fillId="0" borderId="0" xfId="3" applyFont="1" applyAlignment="1">
      <alignment horizontal="right"/>
    </xf>
    <xf numFmtId="0" fontId="2" fillId="0" borderId="20" xfId="3" applyFont="1" applyBorder="1" applyAlignment="1"/>
    <xf numFmtId="0" fontId="10" fillId="0" borderId="17" xfId="3" applyFont="1" applyFill="1" applyBorder="1"/>
    <xf numFmtId="0" fontId="10" fillId="0" borderId="4" xfId="3" applyFont="1" applyFill="1" applyBorder="1" applyAlignment="1">
      <alignment horizontal="left"/>
    </xf>
    <xf numFmtId="0" fontId="10" fillId="0" borderId="55" xfId="3" applyFont="1" applyFill="1" applyBorder="1"/>
    <xf numFmtId="164" fontId="10" fillId="0" borderId="55" xfId="3" applyNumberFormat="1" applyFont="1" applyFill="1" applyBorder="1"/>
    <xf numFmtId="0" fontId="10" fillId="0" borderId="55" xfId="2" applyNumberFormat="1" applyFont="1" applyFill="1" applyBorder="1" applyAlignment="1">
      <alignment horizontal="left" wrapText="1"/>
    </xf>
    <xf numFmtId="0" fontId="10" fillId="0" borderId="0" xfId="3" applyFont="1" applyFill="1" applyBorder="1" applyAlignment="1">
      <alignment horizontal="left"/>
    </xf>
    <xf numFmtId="164" fontId="44" fillId="0" borderId="0" xfId="0" applyNumberFormat="1" applyFont="1" applyFill="1"/>
    <xf numFmtId="0" fontId="17" fillId="0" borderId="0" xfId="3" applyFont="1" applyAlignment="1">
      <alignment horizontal="left"/>
    </xf>
    <xf numFmtId="0" fontId="22" fillId="0" borderId="0" xfId="0" applyFont="1" applyAlignment="1"/>
    <xf numFmtId="0" fontId="2" fillId="0" borderId="0" xfId="3" applyFont="1"/>
    <xf numFmtId="0" fontId="45" fillId="0" borderId="0" xfId="3" applyFont="1" applyAlignment="1">
      <alignment horizontal="right"/>
    </xf>
    <xf numFmtId="0" fontId="10" fillId="0" borderId="55" xfId="3" applyFont="1" applyBorder="1"/>
    <xf numFmtId="0" fontId="10" fillId="0" borderId="55" xfId="2" applyNumberFormat="1" applyFont="1" applyBorder="1" applyAlignment="1">
      <alignment horizontal="left" wrapText="1"/>
    </xf>
    <xf numFmtId="164" fontId="10" fillId="0" borderId="53" xfId="2" applyNumberFormat="1" applyFont="1" applyBorder="1" applyAlignment="1">
      <alignment horizontal="right" wrapText="1"/>
    </xf>
    <xf numFmtId="164" fontId="10" fillId="0" borderId="53" xfId="2" applyNumberFormat="1" applyFont="1" applyBorder="1"/>
    <xf numFmtId="164" fontId="10" fillId="0" borderId="0" xfId="3" applyNumberFormat="1" applyFont="1" applyFill="1" applyBorder="1" applyAlignment="1">
      <alignment horizontal="left"/>
    </xf>
    <xf numFmtId="164" fontId="10" fillId="0" borderId="55" xfId="3" applyNumberFormat="1" applyFont="1" applyBorder="1"/>
    <xf numFmtId="164" fontId="10" fillId="0" borderId="53" xfId="3" applyNumberFormat="1" applyFont="1" applyFill="1" applyBorder="1"/>
    <xf numFmtId="164" fontId="10" fillId="0" borderId="0" xfId="3" applyNumberFormat="1" applyFont="1" applyFill="1"/>
    <xf numFmtId="0" fontId="38" fillId="0" borderId="0" xfId="0" applyFont="1" applyAlignment="1"/>
    <xf numFmtId="0" fontId="2" fillId="0" borderId="0" xfId="3" applyFont="1" applyAlignment="1">
      <alignment horizontal="right"/>
    </xf>
    <xf numFmtId="1" fontId="10" fillId="0" borderId="4" xfId="3" applyNumberFormat="1" applyFont="1" applyFill="1" applyBorder="1" applyAlignment="1">
      <alignment horizontal="left"/>
    </xf>
    <xf numFmtId="164" fontId="10" fillId="0" borderId="4" xfId="3" applyNumberFormat="1" applyFont="1" applyFill="1" applyBorder="1" applyAlignment="1">
      <alignment horizontal="left"/>
    </xf>
    <xf numFmtId="164" fontId="10" fillId="0" borderId="55" xfId="2" applyNumberFormat="1" applyFont="1" applyFill="1" applyBorder="1" applyAlignment="1">
      <alignment horizontal="left" wrapText="1"/>
    </xf>
    <xf numFmtId="0" fontId="10" fillId="0" borderId="0" xfId="0" applyNumberFormat="1" applyFont="1" applyFill="1" applyBorder="1" applyAlignment="1">
      <alignment horizontal="left" wrapText="1"/>
    </xf>
    <xf numFmtId="164" fontId="10" fillId="0" borderId="0" xfId="0" applyNumberFormat="1" applyFont="1" applyFill="1" applyBorder="1"/>
    <xf numFmtId="0" fontId="10" fillId="0" borderId="53" xfId="2" applyFont="1" applyFill="1" applyBorder="1"/>
    <xf numFmtId="1" fontId="10" fillId="0" borderId="53" xfId="3" applyNumberFormat="1" applyFont="1" applyFill="1" applyBorder="1"/>
    <xf numFmtId="0" fontId="10" fillId="0" borderId="3" xfId="3" applyFont="1" applyFill="1" applyBorder="1" applyAlignment="1">
      <alignment horizontal="left" vertical="center"/>
    </xf>
    <xf numFmtId="0" fontId="10" fillId="0" borderId="17" xfId="3" applyFont="1" applyFill="1" applyBorder="1" applyAlignment="1">
      <alignment horizontal="centerContinuous" vertical="center"/>
    </xf>
    <xf numFmtId="0" fontId="10" fillId="0" borderId="1" xfId="3" applyFont="1" applyFill="1" applyBorder="1" applyAlignment="1">
      <alignment horizontal="centerContinuous" vertical="center"/>
    </xf>
    <xf numFmtId="0" fontId="10" fillId="0" borderId="17"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xf numFmtId="0" fontId="10" fillId="0" borderId="2" xfId="3" applyFont="1" applyFill="1" applyBorder="1" applyAlignment="1">
      <alignment horizontal="center" vertical="center"/>
    </xf>
    <xf numFmtId="0" fontId="10" fillId="0" borderId="3" xfId="3" applyFont="1" applyFill="1" applyBorder="1" applyAlignment="1">
      <alignment horizontal="center" vertical="center"/>
    </xf>
    <xf numFmtId="0" fontId="46" fillId="0" borderId="55" xfId="3" applyFont="1" applyFill="1" applyBorder="1"/>
    <xf numFmtId="0" fontId="46" fillId="0" borderId="53" xfId="3" applyFont="1" applyFill="1" applyBorder="1"/>
    <xf numFmtId="164" fontId="10" fillId="0" borderId="55" xfId="3" applyNumberFormat="1" applyFont="1" applyFill="1" applyBorder="1" applyAlignment="1">
      <alignment horizontal="left"/>
    </xf>
    <xf numFmtId="1" fontId="10" fillId="0" borderId="0" xfId="3" applyNumberFormat="1" applyFont="1" applyFill="1" applyBorder="1" applyAlignment="1">
      <alignment horizontal="left"/>
    </xf>
    <xf numFmtId="164" fontId="16" fillId="0" borderId="0" xfId="3" applyNumberFormat="1" applyFont="1" applyFill="1" applyBorder="1" applyAlignment="1">
      <alignment horizontal="left"/>
    </xf>
    <xf numFmtId="164" fontId="47" fillId="0" borderId="55" xfId="3" applyNumberFormat="1" applyFont="1" applyFill="1" applyBorder="1"/>
    <xf numFmtId="164" fontId="47" fillId="0" borderId="53" xfId="3" applyNumberFormat="1" applyFont="1" applyFill="1" applyBorder="1"/>
    <xf numFmtId="0" fontId="3" fillId="0" borderId="0" xfId="0" applyFont="1" applyAlignment="1">
      <alignment horizontal="right" vertical="center"/>
    </xf>
    <xf numFmtId="0" fontId="10" fillId="0" borderId="1" xfId="0" applyNumberFormat="1" applyFont="1" applyBorder="1" applyAlignment="1">
      <alignment horizontal="center" vertical="center" wrapText="1"/>
    </xf>
    <xf numFmtId="0" fontId="12" fillId="0" borderId="4" xfId="0" applyNumberFormat="1" applyFont="1" applyBorder="1" applyAlignment="1">
      <alignment horizontal="left" vertical="center"/>
    </xf>
    <xf numFmtId="164" fontId="27" fillId="0" borderId="0" xfId="2" applyNumberFormat="1" applyFont="1" applyFill="1"/>
    <xf numFmtId="0" fontId="48" fillId="0" borderId="4" xfId="0" applyNumberFormat="1" applyFont="1" applyBorder="1" applyAlignment="1">
      <alignment horizontal="left" vertical="center"/>
    </xf>
    <xf numFmtId="164" fontId="12" fillId="0" borderId="5" xfId="2" applyNumberFormat="1" applyFont="1" applyFill="1" applyBorder="1" applyAlignment="1">
      <alignment horizontal="right" vertical="center"/>
    </xf>
    <xf numFmtId="0" fontId="10" fillId="0" borderId="4" xfId="0" applyNumberFormat="1" applyFont="1" applyBorder="1" applyAlignment="1">
      <alignment horizontal="left" vertical="center"/>
    </xf>
    <xf numFmtId="0" fontId="11"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164" fontId="44" fillId="0" borderId="0" xfId="0" applyNumberFormat="1" applyFont="1"/>
    <xf numFmtId="0" fontId="10" fillId="0" borderId="4" xfId="0" applyNumberFormat="1" applyFont="1" applyBorder="1" applyAlignment="1">
      <alignment horizontal="left" vertical="center" wrapText="1"/>
    </xf>
    <xf numFmtId="0" fontId="11" fillId="0" borderId="4" xfId="0" applyNumberFormat="1" applyFont="1" applyBorder="1" applyAlignment="1">
      <alignment horizontal="left" vertical="center" wrapText="1"/>
    </xf>
    <xf numFmtId="164" fontId="10" fillId="0" borderId="5" xfId="0" applyNumberFormat="1" applyFont="1" applyFill="1" applyBorder="1" applyAlignment="1">
      <alignment horizontal="right" vertical="center"/>
    </xf>
    <xf numFmtId="164" fontId="10" fillId="0" borderId="6" xfId="0" applyNumberFormat="1" applyFont="1" applyFill="1" applyBorder="1" applyAlignment="1">
      <alignment horizontal="right" vertical="center"/>
    </xf>
    <xf numFmtId="0" fontId="38" fillId="0" borderId="0" xfId="0" applyFont="1" applyAlignment="1">
      <alignment horizontal="right" vertical="center"/>
    </xf>
    <xf numFmtId="0" fontId="10" fillId="0" borderId="1" xfId="0" applyFont="1" applyBorder="1" applyAlignment="1">
      <alignment horizontal="center" wrapText="1"/>
    </xf>
    <xf numFmtId="0" fontId="10" fillId="0" borderId="2" xfId="0" applyFont="1" applyBorder="1" applyAlignment="1">
      <alignment horizontal="center"/>
    </xf>
    <xf numFmtId="0" fontId="10" fillId="0" borderId="3" xfId="0" applyFont="1" applyBorder="1" applyAlignment="1">
      <alignment horizontal="center"/>
    </xf>
    <xf numFmtId="0" fontId="10" fillId="0" borderId="4" xfId="0" applyNumberFormat="1" applyFont="1" applyBorder="1" applyAlignment="1">
      <alignment horizontal="left"/>
    </xf>
    <xf numFmtId="164" fontId="10" fillId="0" borderId="6" xfId="2" applyNumberFormat="1" applyFont="1" applyFill="1" applyBorder="1" applyAlignment="1"/>
    <xf numFmtId="0" fontId="11" fillId="0" borderId="4" xfId="0" applyNumberFormat="1" applyFont="1" applyBorder="1" applyAlignment="1">
      <alignment horizontal="left"/>
    </xf>
    <xf numFmtId="164" fontId="10" fillId="0" borderId="0" xfId="2" applyNumberFormat="1" applyFont="1" applyFill="1" applyBorder="1" applyAlignment="1"/>
    <xf numFmtId="164" fontId="10" fillId="0" borderId="0" xfId="2" applyNumberFormat="1" applyFont="1" applyFill="1" applyBorder="1" applyAlignment="1">
      <alignment horizontal="right"/>
    </xf>
    <xf numFmtId="164" fontId="10" fillId="0" borderId="5" xfId="0" applyNumberFormat="1" applyFont="1" applyFill="1" applyBorder="1" applyAlignment="1">
      <alignment horizontal="right"/>
    </xf>
    <xf numFmtId="164" fontId="10" fillId="0" borderId="0" xfId="0" applyNumberFormat="1" applyFont="1" applyFill="1" applyBorder="1" applyAlignment="1">
      <alignment horizontal="right"/>
    </xf>
    <xf numFmtId="164" fontId="10" fillId="0" borderId="6" xfId="0" applyNumberFormat="1" applyFont="1" applyFill="1" applyBorder="1" applyAlignment="1">
      <alignment horizontal="right"/>
    </xf>
    <xf numFmtId="0" fontId="51" fillId="0" borderId="0" xfId="0" applyFont="1"/>
    <xf numFmtId="0" fontId="4" fillId="0" borderId="0" xfId="1" applyFont="1" applyAlignment="1" applyProtection="1"/>
    <xf numFmtId="0" fontId="4" fillId="0" borderId="0" xfId="1" applyFont="1" applyBorder="1" applyAlignment="1" applyProtection="1"/>
    <xf numFmtId="0" fontId="21" fillId="0" borderId="0" xfId="0" applyFont="1" applyBorder="1" applyAlignment="1"/>
    <xf numFmtId="0" fontId="8" fillId="0" borderId="0" xfId="6" applyFont="1" applyBorder="1" applyAlignment="1">
      <alignment horizontal="left"/>
    </xf>
    <xf numFmtId="0" fontId="54" fillId="0" borderId="0" xfId="6" applyFont="1" applyBorder="1" applyAlignment="1">
      <alignment horizontal="left"/>
    </xf>
    <xf numFmtId="0" fontId="4" fillId="0" borderId="0" xfId="1" applyBorder="1" applyAlignment="1" applyProtection="1">
      <alignment horizontal="right" vertical="center"/>
    </xf>
    <xf numFmtId="0" fontId="6" fillId="0" borderId="0" xfId="6" applyFont="1" applyBorder="1" applyAlignment="1">
      <alignment horizontal="left" vertical="center"/>
    </xf>
    <xf numFmtId="0" fontId="55" fillId="0" borderId="0" xfId="6" applyFont="1" applyBorder="1" applyAlignment="1">
      <alignment horizontal="left" vertical="center"/>
    </xf>
    <xf numFmtId="0" fontId="10" fillId="0" borderId="2" xfId="6" applyFont="1" applyBorder="1" applyAlignment="1">
      <alignment horizontal="center" wrapText="1"/>
    </xf>
    <xf numFmtId="0" fontId="10" fillId="0" borderId="3" xfId="6" applyFont="1" applyBorder="1" applyAlignment="1">
      <alignment horizontal="center" wrapText="1"/>
    </xf>
    <xf numFmtId="0" fontId="31" fillId="0" borderId="13" xfId="6" applyFont="1" applyBorder="1" applyAlignment="1">
      <alignment horizontal="center" vertical="top" wrapText="1"/>
    </xf>
    <xf numFmtId="0" fontId="31" fillId="0" borderId="14" xfId="6" applyFont="1" applyBorder="1" applyAlignment="1">
      <alignment horizontal="center" vertical="top" wrapText="1"/>
    </xf>
    <xf numFmtId="0" fontId="12" fillId="0" borderId="18" xfId="6" applyFont="1" applyBorder="1" applyAlignment="1">
      <alignment horizontal="center" vertical="center" wrapText="1"/>
    </xf>
    <xf numFmtId="0" fontId="10" fillId="0" borderId="1" xfId="6" applyNumberFormat="1" applyFont="1" applyBorder="1" applyAlignment="1">
      <alignment horizontal="center" vertical="center" wrapText="1"/>
    </xf>
    <xf numFmtId="0" fontId="8" fillId="0" borderId="0" xfId="6" applyFont="1" applyAlignment="1">
      <alignment horizontal="left"/>
    </xf>
    <xf numFmtId="0" fontId="21" fillId="0" borderId="0" xfId="6" applyFont="1" applyAlignment="1">
      <alignment vertical="center"/>
    </xf>
    <xf numFmtId="0" fontId="56" fillId="0" borderId="0" xfId="0" applyFont="1"/>
    <xf numFmtId="0" fontId="57" fillId="0" borderId="0" xfId="1" applyFont="1" applyBorder="1" applyAlignment="1" applyProtection="1">
      <alignment horizontal="right" vertical="center"/>
    </xf>
    <xf numFmtId="0" fontId="6" fillId="0" borderId="20" xfId="6" applyFont="1" applyBorder="1" applyAlignment="1">
      <alignment horizontal="left" vertical="center" indent="5"/>
    </xf>
    <xf numFmtId="0" fontId="10" fillId="0" borderId="56" xfId="6" applyFont="1" applyBorder="1" applyAlignment="1">
      <alignment horizontal="center" wrapText="1"/>
    </xf>
    <xf numFmtId="0" fontId="11" fillId="0" borderId="0" xfId="6" applyNumberFormat="1" applyFont="1" applyBorder="1" applyAlignment="1">
      <alignment wrapText="1"/>
    </xf>
    <xf numFmtId="0" fontId="10" fillId="0" borderId="0" xfId="6" applyNumberFormat="1" applyFont="1" applyBorder="1" applyAlignment="1">
      <alignment wrapText="1"/>
    </xf>
    <xf numFmtId="0" fontId="10" fillId="0" borderId="0" xfId="6" applyNumberFormat="1" applyFont="1" applyBorder="1" applyAlignment="1"/>
    <xf numFmtId="0" fontId="10" fillId="0" borderId="0" xfId="6" applyNumberFormat="1" applyFont="1" applyFill="1" applyBorder="1" applyAlignment="1">
      <alignment wrapText="1"/>
    </xf>
    <xf numFmtId="0" fontId="11" fillId="0" borderId="0" xfId="6" applyNumberFormat="1" applyFont="1" applyFill="1" applyBorder="1" applyAlignment="1">
      <alignment wrapText="1"/>
    </xf>
    <xf numFmtId="0" fontId="10" fillId="0" borderId="0" xfId="6" applyNumberFormat="1" applyFont="1" applyBorder="1" applyAlignment="1">
      <alignment horizontal="left" wrapText="1"/>
    </xf>
    <xf numFmtId="0" fontId="10" fillId="0" borderId="0" xfId="6" applyNumberFormat="1" applyFont="1" applyBorder="1" applyAlignment="1">
      <alignment horizontal="left" wrapText="1" indent="1"/>
    </xf>
    <xf numFmtId="0" fontId="11" fillId="0" borderId="0" xfId="6" applyNumberFormat="1" applyFont="1" applyBorder="1" applyAlignment="1">
      <alignment horizontal="left" wrapText="1" indent="1"/>
    </xf>
    <xf numFmtId="0" fontId="10" fillId="0" borderId="2" xfId="6" applyFont="1" applyBorder="1" applyAlignment="1">
      <alignment horizontal="center" vertical="center" wrapText="1"/>
    </xf>
    <xf numFmtId="0" fontId="8" fillId="0" borderId="0" xfId="3" applyFont="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3"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9" xfId="3" applyFont="1" applyFill="1" applyBorder="1" applyAlignment="1">
      <alignment horizontal="center" vertical="center" wrapText="1"/>
    </xf>
    <xf numFmtId="0" fontId="10" fillId="0" borderId="30"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0" xfId="0" applyFont="1" applyFill="1" applyBorder="1" applyAlignment="1">
      <alignment horizontal="center" vertical="center" wrapText="1"/>
    </xf>
    <xf numFmtId="0" fontId="8" fillId="0" borderId="0" xfId="6" applyFont="1" applyFill="1" applyBorder="1" applyAlignment="1">
      <alignment horizontal="left"/>
    </xf>
    <xf numFmtId="0" fontId="6" fillId="0" borderId="0" xfId="6" applyFont="1" applyFill="1" applyBorder="1" applyAlignment="1">
      <alignment horizontal="left" vertical="center"/>
    </xf>
    <xf numFmtId="0" fontId="42" fillId="0" borderId="0" xfId="6" applyFont="1" applyBorder="1" applyAlignment="1">
      <alignment vertical="center"/>
    </xf>
    <xf numFmtId="0" fontId="8" fillId="0" borderId="0" xfId="6" applyFont="1" applyFill="1" applyAlignment="1">
      <alignment horizontal="left"/>
    </xf>
    <xf numFmtId="0" fontId="6" fillId="0" borderId="20" xfId="6" applyFont="1" applyFill="1" applyBorder="1" applyAlignment="1">
      <alignment horizontal="left" vertical="center" indent="5"/>
    </xf>
    <xf numFmtId="0" fontId="8" fillId="0" borderId="0" xfId="6" applyFont="1"/>
    <xf numFmtId="0" fontId="12" fillId="0" borderId="18" xfId="6" applyFont="1" applyFill="1" applyBorder="1" applyAlignment="1">
      <alignment horizontal="center" vertical="center" wrapText="1"/>
    </xf>
    <xf numFmtId="0" fontId="10" fillId="0" borderId="57" xfId="6" applyFont="1" applyFill="1" applyBorder="1" applyAlignment="1">
      <alignment horizontal="center" vertical="center" wrapText="1"/>
    </xf>
    <xf numFmtId="0" fontId="10" fillId="0" borderId="39" xfId="6" applyNumberFormat="1" applyFont="1" applyFill="1" applyBorder="1" applyAlignment="1">
      <alignment wrapText="1"/>
    </xf>
    <xf numFmtId="2" fontId="10" fillId="0" borderId="75" xfId="2" applyNumberFormat="1" applyFont="1" applyFill="1" applyBorder="1" applyAlignment="1">
      <alignment horizontal="right" wrapText="1"/>
    </xf>
    <xf numFmtId="0" fontId="11" fillId="0" borderId="39" xfId="6" applyNumberFormat="1" applyFont="1" applyFill="1" applyBorder="1" applyAlignment="1">
      <alignment wrapText="1"/>
    </xf>
    <xf numFmtId="0" fontId="10" fillId="0" borderId="39" xfId="6" quotePrefix="1" applyNumberFormat="1" applyFont="1" applyFill="1" applyBorder="1" applyAlignment="1">
      <alignment horizontal="left" wrapText="1"/>
    </xf>
    <xf numFmtId="0" fontId="10" fillId="0" borderId="39" xfId="6" applyNumberFormat="1" applyFont="1" applyFill="1" applyBorder="1" applyAlignment="1"/>
    <xf numFmtId="0" fontId="11" fillId="0" borderId="39" xfId="6" applyNumberFormat="1" applyFont="1" applyFill="1" applyBorder="1" applyAlignment="1"/>
    <xf numFmtId="2" fontId="10" fillId="0" borderId="75" xfId="0" applyNumberFormat="1" applyFont="1" applyFill="1" applyBorder="1" applyAlignment="1">
      <alignment horizontal="right" wrapText="1"/>
    </xf>
    <xf numFmtId="0" fontId="30" fillId="0" borderId="0" xfId="0" applyFont="1"/>
    <xf numFmtId="0" fontId="38" fillId="0" borderId="0" xfId="0" applyFont="1" applyFill="1"/>
    <xf numFmtId="0" fontId="8" fillId="0" borderId="20" xfId="3" applyFont="1" applyBorder="1" applyAlignment="1"/>
    <xf numFmtId="0" fontId="10" fillId="0" borderId="57" xfId="3" applyFont="1" applyFill="1" applyBorder="1" applyAlignment="1">
      <alignment horizontal="left" vertical="center" wrapText="1"/>
    </xf>
    <xf numFmtId="0" fontId="10" fillId="0" borderId="58" xfId="3" applyFont="1" applyFill="1" applyBorder="1" applyAlignment="1">
      <alignment horizontal="left" vertical="center" wrapText="1"/>
    </xf>
    <xf numFmtId="0" fontId="10" fillId="0" borderId="39" xfId="3" applyNumberFormat="1" applyFont="1" applyFill="1" applyBorder="1" applyAlignment="1">
      <alignment horizontal="left"/>
    </xf>
    <xf numFmtId="0" fontId="10" fillId="0" borderId="75" xfId="3" applyFont="1" applyFill="1" applyBorder="1"/>
    <xf numFmtId="164" fontId="10" fillId="0" borderId="53" xfId="3" applyNumberFormat="1" applyFont="1" applyFill="1" applyBorder="1" applyAlignment="1">
      <alignment horizontal="left"/>
    </xf>
    <xf numFmtId="164" fontId="12" fillId="0" borderId="53" xfId="3" applyNumberFormat="1" applyFont="1" applyFill="1" applyBorder="1" applyAlignment="1">
      <alignment horizontal="right"/>
    </xf>
    <xf numFmtId="164" fontId="16" fillId="0" borderId="75" xfId="3" applyNumberFormat="1" applyFont="1" applyFill="1" applyBorder="1" applyAlignment="1">
      <alignment horizontal="right"/>
    </xf>
    <xf numFmtId="0" fontId="10" fillId="0" borderId="75" xfId="3" applyFont="1" applyFill="1" applyBorder="1" applyAlignment="1">
      <alignment horizontal="left"/>
    </xf>
    <xf numFmtId="164" fontId="12" fillId="0" borderId="75" xfId="3" applyNumberFormat="1" applyFont="1" applyFill="1" applyBorder="1" applyAlignment="1">
      <alignment horizontal="right"/>
    </xf>
    <xf numFmtId="164" fontId="10" fillId="0" borderId="75" xfId="3" applyNumberFormat="1" applyFont="1" applyFill="1" applyBorder="1"/>
    <xf numFmtId="0" fontId="8" fillId="0" borderId="0" xfId="3" applyFont="1" applyFill="1" applyAlignment="1">
      <alignment horizontal="left"/>
    </xf>
    <xf numFmtId="0" fontId="4" fillId="0" borderId="0" xfId="1" applyFont="1" applyAlignment="1" applyProtection="1">
      <alignment vertical="center"/>
    </xf>
    <xf numFmtId="0" fontId="7" fillId="0" borderId="20" xfId="1" applyFont="1" applyBorder="1" applyAlignment="1" applyProtection="1">
      <alignment vertical="center"/>
    </xf>
    <xf numFmtId="0" fontId="10" fillId="0" borderId="57" xfId="0" applyFont="1" applyFill="1" applyBorder="1" applyAlignment="1">
      <alignment horizontal="left"/>
    </xf>
    <xf numFmtId="0" fontId="10" fillId="0" borderId="58" xfId="3" applyFont="1" applyFill="1" applyBorder="1" applyAlignment="1">
      <alignment horizontal="center" vertical="center"/>
    </xf>
    <xf numFmtId="0" fontId="10" fillId="0" borderId="59" xfId="3" applyFont="1" applyFill="1" applyBorder="1" applyAlignment="1">
      <alignment horizontal="center" vertical="center"/>
    </xf>
    <xf numFmtId="164" fontId="10" fillId="0" borderId="75" xfId="3" applyNumberFormat="1" applyFont="1" applyFill="1" applyBorder="1" applyAlignment="1">
      <alignment horizontal="left"/>
    </xf>
    <xf numFmtId="0" fontId="10" fillId="0" borderId="75" xfId="2" applyFont="1" applyFill="1" applyBorder="1" applyAlignment="1">
      <alignment horizontal="right" wrapText="1"/>
    </xf>
    <xf numFmtId="0" fontId="10" fillId="0" borderId="53" xfId="2" applyFont="1" applyFill="1" applyBorder="1" applyAlignment="1">
      <alignment horizontal="right" wrapText="1"/>
    </xf>
    <xf numFmtId="164" fontId="10" fillId="0" borderId="53" xfId="3" applyNumberFormat="1" applyFont="1" applyFill="1" applyBorder="1" applyAlignment="1">
      <alignment horizontal="right"/>
    </xf>
    <xf numFmtId="164" fontId="10" fillId="0" borderId="75" xfId="3" applyNumberFormat="1" applyFont="1" applyFill="1" applyBorder="1" applyAlignment="1">
      <alignment horizontal="right"/>
    </xf>
    <xf numFmtId="0" fontId="10" fillId="0" borderId="75" xfId="0" applyFont="1" applyFill="1" applyBorder="1"/>
    <xf numFmtId="2" fontId="10" fillId="0" borderId="75" xfId="3" applyNumberFormat="1" applyFont="1" applyFill="1" applyBorder="1" applyAlignment="1">
      <alignment horizontal="right"/>
    </xf>
    <xf numFmtId="0" fontId="10" fillId="0" borderId="1" xfId="0" applyFont="1" applyBorder="1" applyAlignment="1">
      <alignment horizontal="center" vertical="center" wrapText="1"/>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8" fillId="0" borderId="0" xfId="3" applyFont="1"/>
    <xf numFmtId="0" fontId="10" fillId="0" borderId="3"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30" xfId="2" applyFont="1" applyFill="1" applyBorder="1" applyAlignment="1">
      <alignment horizontal="center" vertical="center" wrapText="1"/>
    </xf>
    <xf numFmtId="0" fontId="10" fillId="0" borderId="31" xfId="2" applyFont="1" applyFill="1" applyBorder="1" applyAlignment="1">
      <alignment horizontal="center" vertical="center" wrapText="1"/>
    </xf>
    <xf numFmtId="0" fontId="10" fillId="0" borderId="77" xfId="0" applyFont="1" applyFill="1" applyBorder="1" applyAlignment="1">
      <alignment horizontal="left" vertical="center" wrapText="1"/>
    </xf>
    <xf numFmtId="0" fontId="10" fillId="0" borderId="53" xfId="0" applyNumberFormat="1" applyFont="1" applyFill="1" applyBorder="1" applyAlignment="1">
      <alignment horizontal="left" wrapText="1"/>
    </xf>
    <xf numFmtId="0" fontId="10" fillId="0" borderId="77" xfId="0" applyNumberFormat="1" applyFont="1" applyFill="1" applyBorder="1" applyAlignment="1">
      <alignment horizontal="left" wrapText="1"/>
    </xf>
    <xf numFmtId="0" fontId="0" fillId="0" borderId="0" xfId="0" applyAlignment="1">
      <alignment horizontal="right" vertical="center"/>
    </xf>
    <xf numFmtId="0" fontId="5" fillId="0" borderId="0" xfId="3" applyFont="1" applyAlignment="1">
      <alignment horizontal="left" vertical="center"/>
    </xf>
    <xf numFmtId="0" fontId="8" fillId="0" borderId="20" xfId="3" applyFont="1" applyBorder="1" applyAlignment="1">
      <alignment vertical="center"/>
    </xf>
    <xf numFmtId="0" fontId="10" fillId="0" borderId="1" xfId="3" applyFont="1" applyFill="1" applyBorder="1"/>
    <xf numFmtId="1" fontId="10" fillId="0" borderId="53" xfId="3" applyNumberFormat="1" applyFont="1" applyFill="1" applyBorder="1" applyAlignment="1">
      <alignment horizontal="righ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17" xfId="0" applyFont="1" applyBorder="1" applyAlignment="1">
      <alignment vertical="center" wrapText="1"/>
    </xf>
    <xf numFmtId="0" fontId="10" fillId="0" borderId="0" xfId="0" applyFont="1" applyBorder="1" applyAlignment="1">
      <alignment vertical="center" wrapText="1"/>
    </xf>
    <xf numFmtId="0" fontId="10" fillId="0" borderId="4" xfId="0" applyFont="1" applyBorder="1" applyAlignment="1">
      <alignment vertical="center" wrapText="1"/>
    </xf>
    <xf numFmtId="0" fontId="10" fillId="0" borderId="32" xfId="0" applyFont="1" applyBorder="1" applyAlignment="1">
      <alignment horizontal="left" vertical="center" wrapText="1"/>
    </xf>
    <xf numFmtId="0" fontId="10" fillId="0" borderId="5" xfId="283" applyNumberFormat="1" applyFont="1" applyFill="1" applyBorder="1" applyAlignment="1">
      <alignment horizontal="right" vertical="center"/>
    </xf>
    <xf numFmtId="1" fontId="10" fillId="0" borderId="5" xfId="2" applyNumberFormat="1" applyFont="1" applyFill="1" applyBorder="1" applyAlignment="1">
      <alignment horizontal="right" vertical="center"/>
    </xf>
    <xf numFmtId="1" fontId="10" fillId="0" borderId="78" xfId="2" applyNumberFormat="1" applyFont="1" applyFill="1" applyBorder="1" applyAlignment="1">
      <alignment horizontal="right" vertical="center"/>
    </xf>
    <xf numFmtId="0" fontId="8" fillId="0" borderId="0" xfId="0" applyFont="1" applyBorder="1" applyAlignment="1">
      <alignment horizontal="left"/>
    </xf>
    <xf numFmtId="0" fontId="12" fillId="0" borderId="5" xfId="0" applyFont="1" applyBorder="1" applyAlignment="1">
      <alignment horizontal="right"/>
    </xf>
    <xf numFmtId="164" fontId="12" fillId="0" borderId="5" xfId="2" applyNumberFormat="1" applyFont="1" applyFill="1" applyBorder="1" applyAlignment="1">
      <alignment horizontal="right"/>
    </xf>
    <xf numFmtId="0" fontId="12" fillId="0" borderId="5" xfId="2" applyNumberFormat="1" applyFont="1" applyFill="1" applyBorder="1" applyAlignment="1">
      <alignment horizontal="right"/>
    </xf>
    <xf numFmtId="164" fontId="12" fillId="0" borderId="78" xfId="2" applyNumberFormat="1" applyFont="1" applyFill="1" applyBorder="1" applyAlignment="1">
      <alignment horizontal="right"/>
    </xf>
    <xf numFmtId="0" fontId="10" fillId="0" borderId="78" xfId="2" applyFont="1" applyFill="1" applyBorder="1"/>
    <xf numFmtId="1" fontId="10" fillId="2" borderId="5" xfId="2" applyNumberFormat="1" applyFont="1" applyFill="1" applyBorder="1" applyAlignment="1">
      <alignment horizontal="right"/>
    </xf>
    <xf numFmtId="1" fontId="10" fillId="2" borderId="4" xfId="2" applyNumberFormat="1" applyFont="1" applyFill="1" applyBorder="1" applyAlignment="1">
      <alignment horizontal="right"/>
    </xf>
    <xf numFmtId="1" fontId="10" fillId="2" borderId="5" xfId="2" applyNumberFormat="1" applyFont="1" applyFill="1" applyBorder="1" applyAlignment="1">
      <alignment horizontal="right" vertical="center"/>
    </xf>
    <xf numFmtId="0" fontId="10" fillId="2" borderId="5" xfId="2" applyFont="1" applyFill="1" applyBorder="1" applyAlignment="1">
      <alignment horizontal="right"/>
    </xf>
    <xf numFmtId="0" fontId="10" fillId="2" borderId="5" xfId="186" applyNumberFormat="1" applyFont="1" applyFill="1" applyBorder="1" applyAlignment="1">
      <alignment horizontal="right" vertical="center"/>
    </xf>
    <xf numFmtId="0" fontId="10" fillId="2" borderId="4" xfId="2" applyFont="1" applyFill="1" applyBorder="1"/>
    <xf numFmtId="0" fontId="10" fillId="2" borderId="5" xfId="283" applyNumberFormat="1" applyFont="1" applyFill="1" applyBorder="1" applyAlignment="1">
      <alignment horizontal="right" vertical="center"/>
    </xf>
    <xf numFmtId="0" fontId="30" fillId="0" borderId="5" xfId="0" applyFont="1" applyBorder="1"/>
    <xf numFmtId="0" fontId="30" fillId="2" borderId="4" xfId="0" applyFont="1" applyFill="1" applyBorder="1"/>
    <xf numFmtId="0" fontId="30" fillId="2" borderId="5" xfId="0" applyFont="1" applyFill="1" applyBorder="1" applyAlignment="1">
      <alignment horizontal="right"/>
    </xf>
    <xf numFmtId="0" fontId="16" fillId="2" borderId="5" xfId="283" applyNumberFormat="1" applyFont="1" applyFill="1" applyBorder="1" applyAlignment="1">
      <alignment horizontal="right" vertical="center"/>
    </xf>
    <xf numFmtId="0" fontId="0" fillId="0" borderId="0" xfId="0" applyBorder="1"/>
    <xf numFmtId="0" fontId="77" fillId="0" borderId="0" xfId="0" applyFont="1" applyAlignment="1">
      <alignment vertical="center"/>
    </xf>
    <xf numFmtId="0" fontId="77" fillId="0" borderId="0" xfId="0" applyFont="1" applyAlignment="1">
      <alignment horizontal="right" vertical="center"/>
    </xf>
    <xf numFmtId="0" fontId="5" fillId="0" borderId="0" xfId="0" applyNumberFormat="1" applyFont="1" applyAlignment="1">
      <alignment horizontal="left" vertical="center"/>
    </xf>
    <xf numFmtId="0" fontId="10" fillId="0" borderId="26" xfId="0" applyFont="1" applyBorder="1" applyAlignment="1">
      <alignment vertical="center" wrapText="1"/>
    </xf>
    <xf numFmtId="0" fontId="12" fillId="0" borderId="5" xfId="0" applyNumberFormat="1" applyFont="1" applyBorder="1" applyAlignment="1">
      <alignment horizontal="right" wrapText="1"/>
    </xf>
    <xf numFmtId="164" fontId="16" fillId="0" borderId="0" xfId="0" applyNumberFormat="1" applyFont="1"/>
    <xf numFmtId="0" fontId="23" fillId="0" borderId="0" xfId="0" applyFont="1" applyAlignment="1">
      <alignment horizontal="right" vertical="center"/>
    </xf>
    <xf numFmtId="0" fontId="10" fillId="0" borderId="18" xfId="3" applyFont="1" applyFill="1" applyBorder="1"/>
    <xf numFmtId="0" fontId="10" fillId="0" borderId="3" xfId="3" applyFont="1" applyFill="1" applyBorder="1" applyAlignment="1"/>
    <xf numFmtId="0" fontId="7" fillId="0" borderId="0" xfId="1" applyFont="1" applyAlignment="1" applyProtection="1">
      <alignment horizontal="left" vertical="center"/>
    </xf>
    <xf numFmtId="0" fontId="5" fillId="0" borderId="0" xfId="3" applyFont="1" applyAlignment="1">
      <alignment vertical="center"/>
    </xf>
    <xf numFmtId="0" fontId="8" fillId="0" borderId="18" xfId="3" applyFont="1" applyBorder="1" applyAlignment="1"/>
    <xf numFmtId="0" fontId="10" fillId="0" borderId="18" xfId="3" applyFont="1" applyFill="1" applyBorder="1" applyAlignment="1">
      <alignment wrapText="1"/>
    </xf>
    <xf numFmtId="0" fontId="8" fillId="0" borderId="18" xfId="3" applyFont="1" applyFill="1" applyBorder="1"/>
    <xf numFmtId="164" fontId="10" fillId="0" borderId="5" xfId="3" applyNumberFormat="1" applyFont="1" applyFill="1" applyBorder="1" applyAlignment="1">
      <alignment horizontal="right"/>
    </xf>
    <xf numFmtId="0" fontId="38" fillId="0" borderId="18" xfId="0" applyFont="1" applyBorder="1"/>
    <xf numFmtId="0" fontId="38" fillId="0" borderId="18" xfId="0" applyFont="1" applyBorder="1" applyAlignment="1">
      <alignment horizontal="center"/>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164" fontId="10" fillId="0" borderId="0" xfId="2" applyNumberFormat="1" applyFont="1" applyFill="1"/>
    <xf numFmtId="0" fontId="81" fillId="0" borderId="2" xfId="2" applyFont="1" applyBorder="1"/>
    <xf numFmtId="0" fontId="82" fillId="0" borderId="4" xfId="3" applyFont="1" applyFill="1" applyBorder="1" applyAlignment="1">
      <alignment horizontal="left"/>
    </xf>
    <xf numFmtId="0" fontId="83" fillId="0" borderId="4" xfId="3" applyFont="1" applyFill="1" applyBorder="1" applyAlignment="1">
      <alignment horizontal="left"/>
    </xf>
    <xf numFmtId="0" fontId="2" fillId="0" borderId="20" xfId="3" applyFont="1" applyBorder="1" applyAlignment="1">
      <alignment horizontal="center"/>
    </xf>
    <xf numFmtId="0" fontId="10" fillId="0" borderId="19" xfId="3" applyFont="1" applyFill="1" applyBorder="1" applyAlignment="1">
      <alignment vertical="center" wrapText="1"/>
    </xf>
    <xf numFmtId="164" fontId="10" fillId="0" borderId="53" xfId="0" applyNumberFormat="1" applyFont="1" applyFill="1" applyBorder="1"/>
    <xf numFmtId="0" fontId="10" fillId="0" borderId="30" xfId="2" applyFont="1" applyBorder="1" applyAlignment="1">
      <alignment horizontal="center" vertical="center"/>
    </xf>
    <xf numFmtId="0" fontId="10" fillId="0" borderId="31" xfId="2" applyFont="1" applyBorder="1" applyAlignment="1">
      <alignment horizontal="center" vertical="center"/>
    </xf>
    <xf numFmtId="164" fontId="10" fillId="0" borderId="76" xfId="2" applyNumberFormat="1" applyFont="1" applyFill="1" applyBorder="1" applyAlignment="1">
      <alignment horizontal="right" wrapText="1"/>
    </xf>
    <xf numFmtId="164" fontId="10" fillId="0" borderId="77" xfId="2" applyNumberFormat="1" applyFont="1" applyFill="1" applyBorder="1" applyAlignment="1">
      <alignment horizontal="right" wrapText="1"/>
    </xf>
    <xf numFmtId="164" fontId="12" fillId="0" borderId="76" xfId="2" applyNumberFormat="1" applyFont="1" applyFill="1" applyBorder="1" applyAlignment="1">
      <alignment horizontal="right" wrapText="1"/>
    </xf>
    <xf numFmtId="164" fontId="12" fillId="0" borderId="77" xfId="2" applyNumberFormat="1" applyFont="1" applyFill="1" applyBorder="1" applyAlignment="1">
      <alignment horizontal="right" wrapText="1"/>
    </xf>
    <xf numFmtId="164" fontId="12" fillId="0" borderId="0" xfId="2" applyNumberFormat="1" applyFont="1" applyFill="1"/>
    <xf numFmtId="0" fontId="1" fillId="0" borderId="0" xfId="0" applyFont="1" applyAlignment="1">
      <alignment horizontal="left"/>
    </xf>
    <xf numFmtId="0" fontId="5" fillId="0" borderId="0" xfId="0" applyFont="1" applyAlignment="1">
      <alignment horizontal="left"/>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2" xfId="0" applyFont="1" applyFill="1" applyBorder="1" applyAlignment="1">
      <alignment horizontal="center" vertical="center" wrapText="1"/>
    </xf>
    <xf numFmtId="0" fontId="18" fillId="0" borderId="0" xfId="0" applyFont="1" applyAlignment="1">
      <alignment horizontal="left"/>
    </xf>
    <xf numFmtId="0" fontId="7" fillId="0" borderId="0" xfId="1" applyFont="1" applyAlignment="1" applyProtection="1">
      <alignment horizontal="right"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5" fillId="0" borderId="0" xfId="0" applyFont="1" applyAlignment="1">
      <alignment horizontal="left" vertical="center"/>
    </xf>
    <xf numFmtId="0" fontId="2" fillId="0" borderId="0" xfId="0" applyFont="1" applyAlignment="1">
      <alignment horizontal="left" vertical="center"/>
    </xf>
    <xf numFmtId="0" fontId="4" fillId="0" borderId="0" xfId="1" applyAlignment="1" applyProtection="1">
      <alignment horizontal="right" vertical="center"/>
    </xf>
    <xf numFmtId="0" fontId="10" fillId="0" borderId="31"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2" xfId="0" applyFont="1" applyBorder="1" applyAlignment="1">
      <alignment horizontal="center" vertical="center"/>
    </xf>
    <xf numFmtId="0" fontId="10" fillId="0" borderId="1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2" xfId="0" applyFont="1" applyBorder="1" applyAlignment="1">
      <alignment horizontal="center" vertical="center" wrapText="1"/>
    </xf>
    <xf numFmtId="0" fontId="21" fillId="0" borderId="0" xfId="0" applyFont="1" applyAlignment="1">
      <alignment horizontal="left"/>
    </xf>
    <xf numFmtId="0" fontId="10" fillId="0" borderId="79" xfId="0" applyFont="1" applyBorder="1" applyAlignment="1">
      <alignment horizontal="center" vertical="center" wrapText="1"/>
    </xf>
    <xf numFmtId="0" fontId="7" fillId="0" borderId="0" xfId="1" applyFont="1" applyAlignment="1" applyProtection="1">
      <alignment horizontal="left" vertical="center"/>
    </xf>
    <xf numFmtId="0" fontId="4" fillId="0" borderId="0" xfId="1" applyAlignment="1" applyProtection="1">
      <alignment horizontal="left" vertical="center"/>
    </xf>
    <xf numFmtId="0" fontId="10" fillId="0" borderId="75" xfId="0" applyFont="1" applyBorder="1"/>
    <xf numFmtId="0" fontId="10" fillId="0" borderId="39" xfId="3" applyFont="1" applyFill="1" applyBorder="1" applyAlignment="1">
      <alignment horizontal="left"/>
    </xf>
    <xf numFmtId="0" fontId="22" fillId="0" borderId="0" xfId="0" applyFont="1" applyAlignment="1">
      <alignment horizontal="left"/>
    </xf>
    <xf numFmtId="0" fontId="22" fillId="0" borderId="0" xfId="0" applyFont="1" applyAlignment="1">
      <alignment wrapText="1"/>
    </xf>
    <xf numFmtId="0" fontId="22" fillId="0" borderId="0" xfId="0" applyFont="1" applyAlignment="1">
      <alignment horizontal="left" wrapText="1"/>
    </xf>
    <xf numFmtId="0" fontId="5" fillId="0" borderId="0" xfId="0" applyFont="1" applyAlignment="1">
      <alignment wrapText="1"/>
    </xf>
    <xf numFmtId="0" fontId="29" fillId="0" borderId="0" xfId="0" applyFont="1" applyAlignment="1">
      <alignment wrapText="1"/>
    </xf>
    <xf numFmtId="0" fontId="38" fillId="0" borderId="0" xfId="0" applyFont="1" applyAlignment="1">
      <alignment wrapText="1"/>
    </xf>
    <xf numFmtId="0" fontId="22" fillId="0" borderId="0" xfId="0" applyFont="1" applyAlignment="1">
      <alignment vertical="center" wrapText="1"/>
    </xf>
    <xf numFmtId="0" fontId="21" fillId="0" borderId="0" xfId="0" applyFont="1" applyAlignment="1">
      <alignment wrapText="1"/>
    </xf>
    <xf numFmtId="0" fontId="6" fillId="0" borderId="20" xfId="0" applyFont="1" applyBorder="1" applyAlignment="1">
      <alignment wrapText="1"/>
    </xf>
    <xf numFmtId="0" fontId="42" fillId="0" borderId="20" xfId="0" applyFont="1" applyBorder="1" applyAlignment="1">
      <alignment horizontal="justify" wrapText="1"/>
    </xf>
    <xf numFmtId="0" fontId="10" fillId="0" borderId="75" xfId="0" applyNumberFormat="1" applyFont="1" applyBorder="1" applyAlignment="1">
      <alignment horizontal="left" wrapText="1"/>
    </xf>
    <xf numFmtId="0" fontId="12" fillId="0" borderId="75" xfId="3" applyFont="1" applyFill="1" applyBorder="1" applyAlignment="1">
      <alignment horizontal="right"/>
    </xf>
    <xf numFmtId="164" fontId="10" fillId="0" borderId="75" xfId="2" applyNumberFormat="1" applyFont="1" applyFill="1" applyBorder="1" applyAlignment="1">
      <alignment horizontal="right"/>
    </xf>
    <xf numFmtId="164" fontId="12" fillId="0" borderId="0" xfId="2" applyNumberFormat="1" applyFont="1" applyFill="1" applyAlignment="1">
      <alignment horizontal="right"/>
    </xf>
    <xf numFmtId="164" fontId="12" fillId="0" borderId="75" xfId="2" applyNumberFormat="1" applyFont="1" applyFill="1" applyBorder="1" applyAlignment="1">
      <alignment horizontal="right"/>
    </xf>
    <xf numFmtId="0" fontId="23" fillId="0" borderId="0" xfId="0" applyFont="1"/>
    <xf numFmtId="0" fontId="5" fillId="0" borderId="0" xfId="3" applyFont="1"/>
    <xf numFmtId="0" fontId="10" fillId="0" borderId="17" xfId="3" applyFont="1" applyFill="1" applyBorder="1" applyAlignment="1">
      <alignment horizontal="centerContinuous"/>
    </xf>
    <xf numFmtId="164" fontId="10" fillId="0" borderId="75" xfId="3" applyNumberFormat="1" applyFont="1" applyFill="1" applyBorder="1" applyAlignment="1">
      <alignment horizontal="right" vertical="center"/>
    </xf>
    <xf numFmtId="164" fontId="10" fillId="0" borderId="78" xfId="3" applyNumberFormat="1" applyFont="1" applyFill="1" applyBorder="1" applyAlignment="1">
      <alignment horizontal="right" vertical="center"/>
    </xf>
    <xf numFmtId="164" fontId="10" fillId="0" borderId="0" xfId="3" applyNumberFormat="1" applyFont="1" applyFill="1" applyBorder="1" applyAlignment="1">
      <alignment horizontal="right" vertical="center"/>
    </xf>
    <xf numFmtId="0" fontId="45" fillId="0" borderId="0" xfId="3" applyFont="1" applyAlignment="1">
      <alignment horizontal="right" vertical="center"/>
    </xf>
    <xf numFmtId="0" fontId="10" fillId="0" borderId="1" xfId="3" applyFont="1" applyFill="1" applyBorder="1" applyAlignment="1">
      <alignment horizontal="left"/>
    </xf>
    <xf numFmtId="0" fontId="10" fillId="0" borderId="2" xfId="3" applyFont="1" applyFill="1" applyBorder="1"/>
    <xf numFmtId="164" fontId="10" fillId="0" borderId="2" xfId="3" applyNumberFormat="1" applyFont="1" applyFill="1" applyBorder="1" applyAlignment="1">
      <alignment horizontal="right" vertical="center"/>
    </xf>
    <xf numFmtId="164" fontId="10" fillId="0" borderId="3" xfId="3" applyNumberFormat="1" applyFont="1" applyFill="1" applyBorder="1" applyAlignment="1">
      <alignment horizontal="right" vertical="center"/>
    </xf>
    <xf numFmtId="0" fontId="10" fillId="0" borderId="75" xfId="0" applyFont="1" applyBorder="1" applyAlignment="1"/>
    <xf numFmtId="164" fontId="10" fillId="0" borderId="39" xfId="3" applyNumberFormat="1" applyFont="1" applyFill="1" applyBorder="1" applyAlignment="1">
      <alignment horizontal="right" vertical="center"/>
    </xf>
    <xf numFmtId="0" fontId="29" fillId="0" borderId="0" xfId="3" applyFont="1"/>
    <xf numFmtId="0" fontId="7" fillId="0" borderId="0" xfId="1" applyFont="1" applyBorder="1" applyAlignment="1" applyProtection="1">
      <alignment horizontal="left" vertical="center"/>
    </xf>
    <xf numFmtId="0" fontId="2" fillId="0" borderId="20" xfId="3" applyFont="1" applyBorder="1" applyAlignment="1">
      <alignment vertical="center"/>
    </xf>
    <xf numFmtId="0" fontId="10" fillId="0" borderId="75" xfId="2" applyNumberFormat="1" applyFont="1" applyFill="1" applyBorder="1" applyAlignment="1">
      <alignment horizontal="left" wrapText="1"/>
    </xf>
    <xf numFmtId="1" fontId="10" fillId="0" borderId="75" xfId="2" applyNumberFormat="1" applyFont="1" applyFill="1" applyBorder="1" applyAlignment="1">
      <alignment horizontal="right" wrapText="1"/>
    </xf>
    <xf numFmtId="164" fontId="10" fillId="0" borderId="75" xfId="2" applyNumberFormat="1" applyFont="1" applyFill="1" applyBorder="1" applyAlignment="1">
      <alignment horizontal="right" wrapText="1"/>
    </xf>
    <xf numFmtId="164" fontId="10" fillId="0" borderId="78" xfId="2" applyNumberFormat="1" applyFont="1" applyFill="1" applyBorder="1" applyAlignment="1">
      <alignment horizontal="right" wrapText="1"/>
    </xf>
    <xf numFmtId="164" fontId="12" fillId="0" borderId="75" xfId="2" applyNumberFormat="1" applyFont="1" applyFill="1" applyBorder="1" applyAlignment="1">
      <alignment horizontal="right" wrapText="1"/>
    </xf>
    <xf numFmtId="164" fontId="12" fillId="0" borderId="78" xfId="2" applyNumberFormat="1" applyFont="1" applyFill="1" applyBorder="1" applyAlignment="1">
      <alignment horizontal="right" wrapText="1"/>
    </xf>
    <xf numFmtId="1" fontId="10" fillId="0" borderId="75" xfId="3" applyNumberFormat="1" applyFont="1" applyFill="1" applyBorder="1" applyAlignment="1">
      <alignment horizontal="right"/>
    </xf>
    <xf numFmtId="164" fontId="10" fillId="0" borderId="78" xfId="3" applyNumberFormat="1" applyFont="1" applyFill="1" applyBorder="1" applyAlignment="1">
      <alignment horizontal="right"/>
    </xf>
    <xf numFmtId="164" fontId="12" fillId="0" borderId="78" xfId="3" applyNumberFormat="1" applyFont="1" applyFill="1" applyBorder="1" applyAlignment="1">
      <alignment horizontal="right"/>
    </xf>
    <xf numFmtId="0" fontId="16" fillId="0" borderId="39" xfId="3" applyFont="1" applyFill="1" applyBorder="1" applyAlignment="1">
      <alignment horizontal="left"/>
    </xf>
    <xf numFmtId="0" fontId="16" fillId="0" borderId="75" xfId="3" applyFont="1" applyFill="1" applyBorder="1"/>
    <xf numFmtId="1" fontId="16" fillId="0" borderId="75" xfId="3" applyNumberFormat="1" applyFont="1" applyFill="1" applyBorder="1" applyAlignment="1">
      <alignment horizontal="right"/>
    </xf>
    <xf numFmtId="164" fontId="16" fillId="0" borderId="78" xfId="3" applyNumberFormat="1" applyFont="1" applyFill="1" applyBorder="1" applyAlignment="1">
      <alignment horizontal="right"/>
    </xf>
    <xf numFmtId="1" fontId="10" fillId="0" borderId="78" xfId="3" applyNumberFormat="1" applyFont="1" applyFill="1" applyBorder="1" applyAlignment="1">
      <alignment horizontal="righ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92" fillId="0" borderId="0" xfId="1521" applyFont="1" applyFill="1" applyAlignment="1" applyProtection="1"/>
    <xf numFmtId="0" fontId="10" fillId="0" borderId="1" xfId="0" applyFont="1" applyFill="1" applyBorder="1" applyAlignment="1">
      <alignment horizontal="left"/>
    </xf>
    <xf numFmtId="0" fontId="10" fillId="0" borderId="2" xfId="0" applyNumberFormat="1" applyFont="1" applyFill="1" applyBorder="1" applyAlignment="1">
      <alignment horizontal="left" wrapText="1"/>
    </xf>
    <xf numFmtId="164" fontId="10" fillId="0" borderId="2" xfId="3" applyNumberFormat="1" applyFont="1" applyBorder="1"/>
    <xf numFmtId="164" fontId="10" fillId="0" borderId="3" xfId="3" applyNumberFormat="1" applyFont="1" applyBorder="1"/>
    <xf numFmtId="0" fontId="10" fillId="0" borderId="39" xfId="0" applyFont="1" applyFill="1" applyBorder="1" applyAlignment="1">
      <alignment horizontal="left" wrapText="1"/>
    </xf>
    <xf numFmtId="0" fontId="10" fillId="0" borderId="75" xfId="0" applyNumberFormat="1" applyFont="1" applyFill="1" applyBorder="1" applyAlignment="1">
      <alignment horizontal="left" wrapText="1"/>
    </xf>
    <xf numFmtId="164" fontId="10" fillId="0" borderId="75" xfId="3" applyNumberFormat="1" applyFont="1" applyBorder="1"/>
    <xf numFmtId="0" fontId="10" fillId="0" borderId="39" xfId="0" applyFont="1" applyFill="1" applyBorder="1" applyAlignment="1">
      <alignment horizontal="left"/>
    </xf>
    <xf numFmtId="164" fontId="10" fillId="0" borderId="75" xfId="2155" applyNumberFormat="1" applyFont="1" applyFill="1" applyBorder="1"/>
    <xf numFmtId="164" fontId="10" fillId="0" borderId="0" xfId="2155" applyNumberFormat="1" applyFont="1" applyFill="1"/>
    <xf numFmtId="164" fontId="10" fillId="0" borderId="78" xfId="2155" applyNumberFormat="1" applyFont="1" applyFill="1" applyBorder="1"/>
    <xf numFmtId="0" fontId="17" fillId="0" borderId="0" xfId="0" applyFont="1" applyFill="1" applyBorder="1" applyAlignment="1">
      <alignment horizontal="left" indent="1"/>
    </xf>
    <xf numFmtId="0" fontId="10" fillId="0" borderId="0" xfId="0" applyFont="1" applyFill="1" applyBorder="1"/>
    <xf numFmtId="0" fontId="18" fillId="0" borderId="0" xfId="0" applyFont="1" applyFill="1" applyBorder="1" applyAlignment="1">
      <alignment horizontal="left" indent="1"/>
    </xf>
    <xf numFmtId="0" fontId="10" fillId="0" borderId="0" xfId="0" applyFont="1" applyBorder="1"/>
    <xf numFmtId="0" fontId="10" fillId="0" borderId="0" xfId="0" applyFont="1" applyFill="1"/>
    <xf numFmtId="0" fontId="10" fillId="0" borderId="0" xfId="0" applyFont="1" applyFill="1" applyAlignment="1">
      <alignment horizontal="right" vertical="center"/>
    </xf>
    <xf numFmtId="164" fontId="10" fillId="0" borderId="2" xfId="0" applyNumberFormat="1" applyFont="1" applyBorder="1"/>
    <xf numFmtId="0" fontId="10" fillId="0" borderId="2" xfId="0" applyFont="1" applyBorder="1"/>
    <xf numFmtId="164" fontId="10" fillId="0" borderId="3" xfId="0" applyNumberFormat="1" applyFont="1" applyBorder="1"/>
    <xf numFmtId="164" fontId="10" fillId="0" borderId="75" xfId="0" applyNumberFormat="1" applyFont="1" applyBorder="1"/>
    <xf numFmtId="164" fontId="10" fillId="0" borderId="78" xfId="0" applyNumberFormat="1" applyFont="1" applyBorder="1"/>
    <xf numFmtId="164" fontId="10" fillId="0" borderId="75" xfId="4" applyNumberFormat="1" applyFont="1" applyBorder="1"/>
    <xf numFmtId="164" fontId="10" fillId="0" borderId="0" xfId="4" applyNumberFormat="1" applyFont="1"/>
    <xf numFmtId="164" fontId="10" fillId="0" borderId="78" xfId="4" applyNumberFormat="1" applyFont="1" applyBorder="1"/>
    <xf numFmtId="0" fontId="30" fillId="0" borderId="0" xfId="0" applyFont="1" applyBorder="1"/>
    <xf numFmtId="164" fontId="10" fillId="0" borderId="0" xfId="0" applyNumberFormat="1" applyFont="1" applyBorder="1"/>
    <xf numFmtId="0" fontId="81" fillId="0" borderId="2" xfId="0" applyFont="1" applyBorder="1"/>
    <xf numFmtId="164" fontId="81" fillId="0" borderId="75" xfId="0" applyNumberFormat="1" applyFont="1" applyBorder="1"/>
    <xf numFmtId="164" fontId="95" fillId="0" borderId="0" xfId="0" applyNumberFormat="1" applyFont="1" applyFill="1" applyBorder="1" applyAlignment="1">
      <alignment horizontal="right"/>
    </xf>
    <xf numFmtId="164" fontId="16" fillId="0" borderId="75" xfId="0" applyNumberFormat="1" applyFont="1" applyBorder="1"/>
    <xf numFmtId="164" fontId="16" fillId="0" borderId="78" xfId="0" applyNumberFormat="1" applyFont="1" applyBorder="1"/>
    <xf numFmtId="164" fontId="16" fillId="0" borderId="0" xfId="0" applyNumberFormat="1" applyFont="1" applyBorder="1"/>
    <xf numFmtId="164" fontId="53" fillId="0" borderId="75" xfId="0" applyNumberFormat="1" applyFont="1" applyBorder="1"/>
    <xf numFmtId="164" fontId="53" fillId="0" borderId="78" xfId="0" applyNumberFormat="1" applyFont="1" applyBorder="1"/>
    <xf numFmtId="0" fontId="12" fillId="0" borderId="39" xfId="0" applyNumberFormat="1" applyFont="1" applyFill="1" applyBorder="1" applyAlignment="1">
      <alignment horizontal="left"/>
    </xf>
    <xf numFmtId="164" fontId="12" fillId="0" borderId="0" xfId="2" applyNumberFormat="1" applyFont="1" applyFill="1" applyBorder="1" applyAlignment="1">
      <alignment horizontal="right"/>
    </xf>
    <xf numFmtId="0" fontId="48" fillId="0" borderId="39" xfId="0" applyNumberFormat="1" applyFont="1" applyFill="1" applyBorder="1" applyAlignment="1">
      <alignment horizontal="left"/>
    </xf>
    <xf numFmtId="0" fontId="10" fillId="0" borderId="39" xfId="2" applyFont="1" applyFill="1" applyBorder="1" applyAlignment="1">
      <alignment horizontal="right"/>
    </xf>
    <xf numFmtId="0" fontId="10" fillId="0" borderId="39" xfId="0" applyNumberFormat="1" applyFont="1" applyFill="1" applyBorder="1" applyAlignment="1">
      <alignment horizontal="left" indent="1"/>
    </xf>
    <xf numFmtId="0" fontId="11" fillId="0" borderId="39" xfId="0" applyNumberFormat="1" applyFont="1" applyFill="1" applyBorder="1" applyAlignment="1">
      <alignment horizontal="left" indent="1"/>
    </xf>
    <xf numFmtId="0" fontId="10" fillId="0" borderId="75" xfId="2" applyFont="1" applyFill="1" applyBorder="1" applyAlignment="1">
      <alignment horizontal="right"/>
    </xf>
    <xf numFmtId="0" fontId="10" fillId="0" borderId="39" xfId="0" applyNumberFormat="1" applyFont="1" applyFill="1" applyBorder="1" applyAlignment="1">
      <alignment horizontal="left" indent="2"/>
    </xf>
    <xf numFmtId="0" fontId="11" fillId="0" borderId="39" xfId="0" applyNumberFormat="1" applyFont="1" applyFill="1" applyBorder="1" applyAlignment="1">
      <alignment horizontal="left" indent="2"/>
    </xf>
    <xf numFmtId="0" fontId="10" fillId="0" borderId="39" xfId="0" applyNumberFormat="1" applyFont="1" applyFill="1" applyBorder="1" applyAlignment="1">
      <alignment horizontal="left"/>
    </xf>
    <xf numFmtId="0" fontId="11" fillId="0" borderId="39" xfId="0" applyNumberFormat="1" applyFont="1" applyFill="1" applyBorder="1" applyAlignment="1">
      <alignment horizontal="left"/>
    </xf>
    <xf numFmtId="0" fontId="10" fillId="0" borderId="17" xfId="0" applyFont="1" applyFill="1" applyBorder="1" applyAlignment="1">
      <alignment horizontal="left" vertical="center" wrapText="1" indent="12"/>
    </xf>
    <xf numFmtId="0" fontId="10" fillId="0" borderId="1" xfId="0" applyFont="1" applyFill="1" applyBorder="1" applyAlignment="1">
      <alignment horizontal="left" vertical="center" wrapText="1" indent="12"/>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82" xfId="2" applyFont="1" applyFill="1" applyBorder="1" applyAlignment="1">
      <alignment horizontal="right" wrapText="1"/>
    </xf>
    <xf numFmtId="0" fontId="12" fillId="0" borderId="0" xfId="2" applyFont="1" applyFill="1" applyBorder="1" applyAlignment="1">
      <alignment horizontal="right" wrapText="1"/>
    </xf>
    <xf numFmtId="0" fontId="12" fillId="0" borderId="53" xfId="2" applyFont="1" applyFill="1" applyBorder="1" applyAlignment="1">
      <alignment horizontal="right" wrapText="1"/>
    </xf>
    <xf numFmtId="0" fontId="48" fillId="0" borderId="0" xfId="0" applyNumberFormat="1" applyFont="1" applyFill="1" applyBorder="1" applyAlignment="1">
      <alignment horizontal="left"/>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82" xfId="2" applyFont="1" applyFill="1" applyBorder="1" applyAlignment="1"/>
    <xf numFmtId="0" fontId="10" fillId="0" borderId="0" xfId="2" applyFont="1" applyFill="1" applyBorder="1" applyAlignment="1"/>
    <xf numFmtId="0" fontId="10" fillId="0" borderId="53"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82" xfId="2" applyFont="1" applyFill="1" applyBorder="1" applyAlignment="1">
      <alignment horizontal="right" wrapText="1"/>
    </xf>
    <xf numFmtId="0" fontId="11" fillId="0" borderId="0" xfId="0" applyNumberFormat="1" applyFont="1" applyFill="1" applyBorder="1" applyAlignment="1">
      <alignment horizontal="left"/>
    </xf>
    <xf numFmtId="0" fontId="11" fillId="0" borderId="0" xfId="0" applyNumberFormat="1" applyFont="1" applyFill="1" applyBorder="1" applyAlignment="1">
      <alignment horizontal="left" indent="1"/>
    </xf>
    <xf numFmtId="0" fontId="10" fillId="0" borderId="82" xfId="2" applyFont="1" applyFill="1" applyBorder="1" applyAlignment="1">
      <alignment horizontal="right"/>
    </xf>
    <xf numFmtId="0" fontId="10" fillId="0" borderId="53"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82" xfId="2" applyFont="1" applyFill="1" applyBorder="1" applyAlignment="1">
      <alignment wrapText="1"/>
    </xf>
    <xf numFmtId="0" fontId="10" fillId="0" borderId="53" xfId="2" applyFont="1" applyFill="1" applyBorder="1" applyAlignment="1">
      <alignment wrapTex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17" xfId="0" applyFont="1" applyFill="1" applyBorder="1" applyAlignment="1">
      <alignment horizontal="left" wrapText="1"/>
    </xf>
    <xf numFmtId="0" fontId="10" fillId="0" borderId="1" xfId="0" applyFont="1" applyFill="1" applyBorder="1" applyAlignment="1">
      <alignment horizontal="left" wrapText="1"/>
    </xf>
    <xf numFmtId="0" fontId="10" fillId="0" borderId="2" xfId="2" applyFont="1" applyBorder="1" applyAlignment="1">
      <alignment horizontal="center" wrapText="1"/>
    </xf>
    <xf numFmtId="0" fontId="10" fillId="0" borderId="3" xfId="2" applyFont="1" applyBorder="1" applyAlignment="1">
      <alignment horizontal="center" wrapText="1"/>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75" xfId="2" applyFont="1" applyBorder="1" applyAlignment="1">
      <alignment horizontal="right" wrapText="1"/>
    </xf>
    <xf numFmtId="0" fontId="11" fillId="0" borderId="0" xfId="0" applyNumberFormat="1" applyFont="1" applyBorder="1" applyAlignment="1">
      <alignment horizontal="left"/>
    </xf>
    <xf numFmtId="0" fontId="10" fillId="0" borderId="0" xfId="0" applyNumberFormat="1" applyFont="1" applyBorder="1" applyAlignment="1">
      <alignment horizontal="left" wrapText="1"/>
    </xf>
    <xf numFmtId="0" fontId="10" fillId="0" borderId="76" xfId="2" applyFont="1" applyFill="1" applyBorder="1" applyAlignment="1">
      <alignment horizontal="right" wrapText="1"/>
    </xf>
    <xf numFmtId="0" fontId="10" fillId="0" borderId="77" xfId="2" applyFont="1" applyFill="1" applyBorder="1" applyAlignment="1">
      <alignment horizontal="right" wrapText="1"/>
    </xf>
    <xf numFmtId="0" fontId="10" fillId="0" borderId="36" xfId="0" applyFont="1" applyBorder="1" applyAlignment="1">
      <alignment horizontal="left" wrapText="1"/>
    </xf>
    <xf numFmtId="164" fontId="10" fillId="0" borderId="36" xfId="0" applyNumberFormat="1" applyFont="1" applyBorder="1" applyAlignment="1">
      <alignment horizontal="left" wrapText="1"/>
    </xf>
    <xf numFmtId="0" fontId="12" fillId="0" borderId="76" xfId="0" applyNumberFormat="1" applyFont="1" applyBorder="1" applyAlignment="1">
      <alignment horizontal="right" wrapText="1"/>
    </xf>
    <xf numFmtId="0" fontId="10" fillId="0" borderId="62" xfId="0" applyFont="1" applyBorder="1" applyAlignment="1">
      <alignment vertical="center" wrapText="1"/>
    </xf>
    <xf numFmtId="0" fontId="10" fillId="0" borderId="83" xfId="0" applyFont="1" applyBorder="1" applyAlignment="1">
      <alignment vertical="center" wrapText="1"/>
    </xf>
    <xf numFmtId="0" fontId="10" fillId="0" borderId="1" xfId="0" applyFont="1" applyBorder="1" applyAlignment="1">
      <alignment horizontal="left" wrapText="1"/>
    </xf>
    <xf numFmtId="0" fontId="10" fillId="0" borderId="2" xfId="0" applyNumberFormat="1" applyFont="1" applyBorder="1" applyAlignment="1">
      <alignment horizontal="left" wrapText="1"/>
    </xf>
    <xf numFmtId="0" fontId="10" fillId="0" borderId="2" xfId="2" applyFont="1" applyBorder="1" applyAlignment="1">
      <alignment horizontal="right" wrapText="1"/>
    </xf>
    <xf numFmtId="0" fontId="10" fillId="0" borderId="3" xfId="2" applyFont="1" applyBorder="1" applyAlignment="1">
      <alignment horizontal="right" wrapText="1"/>
    </xf>
    <xf numFmtId="0" fontId="16" fillId="0" borderId="75" xfId="2" applyFont="1" applyFill="1" applyBorder="1" applyAlignment="1">
      <alignment horizontal="right" wrapText="1"/>
    </xf>
    <xf numFmtId="164" fontId="10" fillId="0" borderId="4" xfId="0" applyNumberFormat="1" applyFont="1" applyBorder="1" applyAlignment="1">
      <alignment wrapText="1"/>
    </xf>
    <xf numFmtId="0" fontId="12" fillId="0" borderId="75" xfId="0" applyNumberFormat="1" applyFont="1" applyBorder="1" applyAlignment="1">
      <alignment horizontal="right" wrapText="1"/>
    </xf>
    <xf numFmtId="0" fontId="6" fillId="0" borderId="22" xfId="0" applyFont="1" applyBorder="1" applyAlignment="1">
      <alignment horizontal="left" vertical="center"/>
    </xf>
    <xf numFmtId="0" fontId="10" fillId="0" borderId="2" xfId="0" applyFont="1" applyBorder="1" applyAlignment="1">
      <alignment horizontal="center" wrapText="1"/>
    </xf>
    <xf numFmtId="0" fontId="10" fillId="0" borderId="3" xfId="0" applyFont="1" applyBorder="1" applyAlignment="1">
      <alignment horizontal="center" wrapText="1"/>
    </xf>
    <xf numFmtId="0" fontId="12" fillId="0" borderId="0" xfId="0" applyNumberFormat="1" applyFont="1" applyBorder="1" applyAlignment="1">
      <alignment horizontal="left"/>
    </xf>
    <xf numFmtId="0" fontId="48"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97" fillId="0" borderId="0" xfId="0" applyFont="1" applyAlignment="1">
      <alignment horizontal="right"/>
    </xf>
    <xf numFmtId="0" fontId="78" fillId="0" borderId="0" xfId="1" applyFont="1" applyAlignment="1" applyProtection="1">
      <alignment horizontal="right"/>
    </xf>
    <xf numFmtId="0" fontId="81" fillId="0" borderId="0" xfId="0" applyFont="1"/>
    <xf numFmtId="0" fontId="81" fillId="0" borderId="0" xfId="0" applyFont="1" applyAlignment="1">
      <alignment horizontal="right"/>
    </xf>
    <xf numFmtId="0" fontId="57" fillId="0" borderId="0" xfId="1" applyFont="1" applyAlignment="1" applyProtection="1">
      <alignment horizontal="right"/>
    </xf>
    <xf numFmtId="0" fontId="54" fillId="0" borderId="0" xfId="0" applyFont="1" applyAlignment="1">
      <alignment horizontal="right" vertical="center"/>
    </xf>
    <xf numFmtId="0" fontId="98" fillId="0" borderId="0" xfId="0" applyFont="1"/>
    <xf numFmtId="0" fontId="98" fillId="0" borderId="0" xfId="0" applyFont="1" applyAlignment="1">
      <alignment horizontal="right"/>
    </xf>
    <xf numFmtId="0" fontId="8" fillId="0" borderId="0" xfId="0" applyFont="1" applyAlignment="1">
      <alignment horizontal="right" vertical="center"/>
    </xf>
    <xf numFmtId="0" fontId="10" fillId="0" borderId="47" xfId="0" applyFont="1" applyBorder="1" applyAlignment="1">
      <alignment vertical="center" wrapText="1"/>
    </xf>
    <xf numFmtId="0" fontId="12" fillId="0" borderId="75" xfId="0" applyFont="1" applyBorder="1" applyAlignment="1">
      <alignment horizontal="right"/>
    </xf>
    <xf numFmtId="0" fontId="10" fillId="0" borderId="75" xfId="0" applyFont="1" applyBorder="1" applyAlignment="1">
      <alignment horizontal="right" wrapText="1"/>
    </xf>
    <xf numFmtId="0" fontId="12" fillId="0" borderId="75" xfId="0" applyFont="1" applyBorder="1" applyAlignment="1">
      <alignment horizontal="right" wrapText="1"/>
    </xf>
    <xf numFmtId="0" fontId="10" fillId="0" borderId="75" xfId="0" applyFont="1" applyBorder="1" applyAlignment="1">
      <alignment horizontal="right"/>
    </xf>
    <xf numFmtId="0" fontId="10" fillId="2" borderId="2" xfId="2" applyFont="1" applyFill="1" applyBorder="1" applyAlignment="1">
      <alignment horizontal="center" wrapText="1"/>
    </xf>
    <xf numFmtId="0" fontId="10" fillId="2" borderId="3" xfId="2" applyFont="1" applyFill="1" applyBorder="1" applyAlignment="1">
      <alignment horizontal="center" wrapText="1"/>
    </xf>
    <xf numFmtId="0" fontId="12" fillId="0" borderId="75" xfId="2" applyFont="1" applyFill="1" applyBorder="1" applyAlignment="1">
      <alignment horizontal="right"/>
    </xf>
    <xf numFmtId="0" fontId="12" fillId="0" borderId="0" xfId="2" applyFont="1" applyFill="1" applyBorder="1" applyAlignment="1">
      <alignment horizontal="right"/>
    </xf>
    <xf numFmtId="0" fontId="12" fillId="0" borderId="78" xfId="2" applyFont="1" applyFill="1" applyBorder="1" applyAlignment="1">
      <alignment horizontal="right"/>
    </xf>
    <xf numFmtId="0" fontId="10" fillId="0" borderId="75" xfId="2" applyFont="1" applyFill="1" applyBorder="1" applyAlignment="1"/>
    <xf numFmtId="0" fontId="10" fillId="0" borderId="78" xfId="2" applyFont="1" applyFill="1" applyBorder="1" applyAlignment="1"/>
    <xf numFmtId="0" fontId="12" fillId="0" borderId="75" xfId="2" applyFont="1" applyFill="1" applyBorder="1" applyAlignment="1"/>
    <xf numFmtId="0" fontId="12" fillId="0" borderId="0" xfId="2" applyFont="1" applyFill="1" applyBorder="1" applyAlignment="1"/>
    <xf numFmtId="164" fontId="12" fillId="0" borderId="0" xfId="2" applyNumberFormat="1" applyFont="1" applyFill="1" applyBorder="1" applyAlignment="1"/>
    <xf numFmtId="0" fontId="12" fillId="0" borderId="78" xfId="2" applyFont="1" applyFill="1" applyBorder="1" applyAlignment="1"/>
    <xf numFmtId="0" fontId="10" fillId="0" borderId="78" xfId="2" applyFont="1" applyFill="1" applyBorder="1" applyAlignment="1">
      <alignment horizontal="right"/>
    </xf>
    <xf numFmtId="0" fontId="10" fillId="0" borderId="80" xfId="2" applyFont="1" applyFill="1" applyBorder="1" applyAlignment="1"/>
    <xf numFmtId="0" fontId="12" fillId="0" borderId="80" xfId="2" applyFont="1" applyFill="1" applyBorder="1" applyAlignment="1"/>
    <xf numFmtId="0" fontId="10" fillId="0" borderId="76" xfId="2" applyFont="1" applyFill="1" applyBorder="1" applyAlignment="1">
      <alignment horizontal="right"/>
    </xf>
    <xf numFmtId="164" fontId="10" fillId="0" borderId="76" xfId="2" applyNumberFormat="1" applyFont="1" applyFill="1" applyBorder="1" applyAlignment="1">
      <alignment horizontal="right"/>
    </xf>
    <xf numFmtId="0" fontId="10" fillId="0" borderId="77" xfId="2" applyFont="1" applyFill="1" applyBorder="1" applyAlignment="1">
      <alignment horizontal="right"/>
    </xf>
    <xf numFmtId="0" fontId="10" fillId="0" borderId="76" xfId="2" applyFont="1" applyFill="1" applyBorder="1" applyAlignment="1"/>
    <xf numFmtId="164" fontId="10" fillId="0" borderId="76" xfId="2" applyNumberFormat="1" applyFont="1" applyFill="1" applyBorder="1" applyAlignment="1"/>
    <xf numFmtId="0" fontId="10" fillId="0" borderId="77" xfId="2" applyFont="1" applyFill="1" applyBorder="1" applyAlignment="1"/>
    <xf numFmtId="0" fontId="17" fillId="0" borderId="0" xfId="0" applyFont="1"/>
    <xf numFmtId="0" fontId="8" fillId="0" borderId="0" xfId="0" applyFont="1" applyAlignment="1">
      <alignment horizontal="left" vertical="center" indent="5"/>
    </xf>
    <xf numFmtId="0" fontId="6" fillId="0" borderId="22" xfId="0" applyFont="1" applyBorder="1" applyAlignment="1">
      <alignment horizontal="left" indent="5"/>
    </xf>
    <xf numFmtId="0" fontId="6" fillId="0" borderId="22" xfId="0" applyFont="1" applyBorder="1" applyAlignment="1"/>
    <xf numFmtId="0" fontId="10" fillId="0" borderId="2" xfId="2" applyFont="1" applyBorder="1" applyAlignment="1">
      <alignment horizontal="center"/>
    </xf>
    <xf numFmtId="0" fontId="48" fillId="0" borderId="4" xfId="0" applyNumberFormat="1" applyFont="1" applyBorder="1" applyAlignment="1">
      <alignment horizontal="left"/>
    </xf>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1" fontId="12" fillId="0" borderId="78" xfId="2" applyNumberFormat="1" applyFont="1" applyFill="1" applyBorder="1" applyAlignment="1">
      <alignment horizontal="right"/>
    </xf>
    <xf numFmtId="1" fontId="10" fillId="0" borderId="78" xfId="2" applyNumberFormat="1" applyFont="1" applyFill="1" applyBorder="1" applyAlignment="1">
      <alignment horizontal="right"/>
    </xf>
    <xf numFmtId="1" fontId="10" fillId="0" borderId="78" xfId="2" applyNumberFormat="1" applyFont="1" applyFill="1" applyBorder="1" applyAlignment="1"/>
    <xf numFmtId="1" fontId="10" fillId="0" borderId="78" xfId="2" applyNumberFormat="1" applyFont="1" applyFill="1" applyBorder="1"/>
    <xf numFmtId="0" fontId="10" fillId="0" borderId="0" xfId="2" applyNumberFormat="1" applyFont="1" applyFill="1" applyBorder="1"/>
    <xf numFmtId="0" fontId="45" fillId="0" borderId="0" xfId="0" applyFont="1" applyAlignment="1"/>
    <xf numFmtId="0" fontId="10" fillId="0" borderId="2" xfId="2" applyFont="1" applyFill="1" applyBorder="1" applyAlignment="1">
      <alignment horizontal="center"/>
    </xf>
    <xf numFmtId="0" fontId="10" fillId="0" borderId="3" xfId="2" applyFont="1" applyFill="1" applyBorder="1" applyAlignment="1">
      <alignment horizontal="center"/>
    </xf>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4" fontId="30" fillId="0" borderId="0" xfId="0" applyNumberFormat="1" applyFont="1" applyFill="1"/>
    <xf numFmtId="164" fontId="10" fillId="0" borderId="78" xfId="2" applyNumberFormat="1" applyFont="1" applyFill="1" applyBorder="1" applyAlignment="1"/>
    <xf numFmtId="0" fontId="12" fillId="0" borderId="2" xfId="2" applyFont="1" applyBorder="1" applyAlignment="1">
      <alignment horizontal="center" wrapText="1"/>
    </xf>
    <xf numFmtId="0" fontId="10" fillId="0" borderId="20" xfId="0" applyFont="1" applyBorder="1" applyAlignment="1">
      <alignment vertical="center" wrapText="1"/>
    </xf>
    <xf numFmtId="0" fontId="12" fillId="0" borderId="2" xfId="2" applyFont="1" applyBorder="1" applyAlignment="1">
      <alignment horizontal="center"/>
    </xf>
    <xf numFmtId="0" fontId="10" fillId="0" borderId="19" xfId="0" applyFont="1" applyBorder="1" applyAlignment="1">
      <alignment vertical="center"/>
    </xf>
    <xf numFmtId="0" fontId="10" fillId="0" borderId="1" xfId="2" applyFont="1" applyBorder="1" applyAlignment="1">
      <alignment horizontal="center" wrapText="1"/>
    </xf>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78"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78"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78"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78" xfId="2" applyNumberFormat="1" applyFont="1" applyBorder="1" applyAlignment="1">
      <alignment horizontal="right" wrapText="1"/>
    </xf>
    <xf numFmtId="1" fontId="12" fillId="0" borderId="36" xfId="2" applyNumberFormat="1" applyFont="1" applyBorder="1" applyAlignment="1">
      <alignment horizontal="right" wrapText="1"/>
    </xf>
    <xf numFmtId="1" fontId="12" fillId="0" borderId="76" xfId="2" applyNumberFormat="1" applyFont="1" applyBorder="1" applyAlignment="1">
      <alignment horizontal="right" wrapText="1"/>
    </xf>
    <xf numFmtId="1" fontId="12" fillId="0" borderId="77" xfId="2" applyNumberFormat="1" applyFont="1" applyBorder="1" applyAlignment="1">
      <alignment horizontal="right" wrapText="1"/>
    </xf>
    <xf numFmtId="1" fontId="10" fillId="0" borderId="36" xfId="2" applyNumberFormat="1" applyFont="1" applyBorder="1" applyAlignment="1">
      <alignment horizontal="right" wrapText="1"/>
    </xf>
    <xf numFmtId="1" fontId="10" fillId="0" borderId="76" xfId="2" applyNumberFormat="1" applyFont="1" applyBorder="1" applyAlignment="1">
      <alignment horizontal="right" wrapText="1"/>
    </xf>
    <xf numFmtId="1" fontId="10" fillId="0" borderId="77" xfId="2" applyNumberFormat="1" applyFont="1" applyBorder="1" applyAlignment="1">
      <alignment horizontal="right" wrapText="1"/>
    </xf>
    <xf numFmtId="1" fontId="12" fillId="0" borderId="36" xfId="2" applyNumberFormat="1" applyFont="1" applyBorder="1" applyAlignment="1">
      <alignment wrapText="1"/>
    </xf>
    <xf numFmtId="1" fontId="12" fillId="0" borderId="76" xfId="2" applyNumberFormat="1" applyFont="1" applyBorder="1" applyAlignment="1">
      <alignment wrapText="1"/>
    </xf>
    <xf numFmtId="1" fontId="12" fillId="0" borderId="77" xfId="2" applyNumberFormat="1" applyFont="1" applyBorder="1" applyAlignment="1">
      <alignment wrapText="1"/>
    </xf>
    <xf numFmtId="1" fontId="10" fillId="0" borderId="36" xfId="2" applyNumberFormat="1" applyFont="1" applyBorder="1" applyAlignment="1">
      <alignment horizontal="right"/>
    </xf>
    <xf numFmtId="1" fontId="10" fillId="0" borderId="76"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9" fillId="0" borderId="0" xfId="1" applyFont="1" applyAlignment="1" applyProtection="1">
      <alignment horizontal="right" vertical="center"/>
    </xf>
    <xf numFmtId="0" fontId="29" fillId="0" borderId="0" xfId="0" applyFont="1" applyAlignment="1">
      <alignment horizontal="right" vertical="center"/>
    </xf>
    <xf numFmtId="0" fontId="10" fillId="0" borderId="16" xfId="0" applyFont="1" applyBorder="1" applyAlignment="1">
      <alignment vertical="center" wrapText="1"/>
    </xf>
    <xf numFmtId="2" fontId="10" fillId="0" borderId="2" xfId="2" applyNumberFormat="1" applyFont="1" applyBorder="1" applyAlignment="1">
      <alignment horizontal="center" vertical="center" wrapText="1"/>
    </xf>
    <xf numFmtId="164" fontId="12" fillId="0" borderId="2" xfId="2" applyNumberFormat="1" applyFont="1" applyBorder="1" applyAlignment="1">
      <alignment horizontal="center" vertical="center"/>
    </xf>
    <xf numFmtId="0" fontId="10" fillId="0" borderId="39" xfId="0" applyFont="1" applyBorder="1" applyAlignment="1">
      <alignment horizontal="left"/>
    </xf>
    <xf numFmtId="0" fontId="10" fillId="0" borderId="5" xfId="0" applyNumberFormat="1" applyFont="1" applyBorder="1"/>
    <xf numFmtId="164" fontId="16" fillId="0" borderId="78" xfId="2" applyNumberFormat="1" applyFont="1" applyFill="1" applyBorder="1" applyAlignment="1">
      <alignment horizontal="right" wrapText="1"/>
    </xf>
    <xf numFmtId="0" fontId="12" fillId="0" borderId="91" xfId="0" applyFont="1" applyBorder="1" applyAlignment="1">
      <alignment horizontal="center" vertical="center"/>
    </xf>
    <xf numFmtId="0" fontId="12" fillId="0" borderId="33" xfId="0" applyFont="1" applyBorder="1" applyAlignment="1">
      <alignment horizontal="center" vertical="center"/>
    </xf>
    <xf numFmtId="0" fontId="10" fillId="0" borderId="30" xfId="0" applyFont="1" applyBorder="1" applyAlignment="1">
      <alignment horizontal="left" vertical="center"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10" fillId="0" borderId="92" xfId="0" applyNumberFormat="1" applyFont="1" applyBorder="1"/>
    <xf numFmtId="0" fontId="10" fillId="0" borderId="36" xfId="0" applyNumberFormat="1" applyFont="1" applyBorder="1"/>
    <xf numFmtId="0" fontId="10" fillId="0" borderId="76" xfId="0" applyNumberFormat="1" applyFont="1" applyBorder="1" applyAlignment="1">
      <alignment horizontal="left" wrapText="1"/>
    </xf>
    <xf numFmtId="0" fontId="10" fillId="0" borderId="76" xfId="0" applyNumberFormat="1" applyFont="1" applyBorder="1"/>
    <xf numFmtId="0" fontId="10" fillId="0" borderId="76" xfId="0" applyFont="1" applyBorder="1" applyAlignment="1"/>
    <xf numFmtId="0" fontId="10" fillId="0" borderId="76" xfId="0" applyFont="1" applyBorder="1"/>
    <xf numFmtId="0" fontId="6" fillId="0" borderId="22" xfId="0" applyFont="1" applyBorder="1" applyAlignment="1">
      <alignment vertical="center"/>
    </xf>
    <xf numFmtId="0" fontId="10" fillId="0" borderId="39" xfId="0" applyFont="1" applyBorder="1" applyAlignment="1">
      <alignment horizontal="left" vertical="center"/>
    </xf>
    <xf numFmtId="0" fontId="10" fillId="0" borderId="5" xfId="0" applyNumberFormat="1"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2" fillId="0" borderId="30" xfId="0" applyFont="1" applyBorder="1" applyAlignment="1">
      <alignment horizontal="center" vertical="center"/>
    </xf>
    <xf numFmtId="0" fontId="12" fillId="0" borderId="31" xfId="0" applyFont="1" applyBorder="1" applyAlignment="1">
      <alignment horizontal="center" vertical="center"/>
    </xf>
    <xf numFmtId="164" fontId="10" fillId="0" borderId="3" xfId="2" applyNumberFormat="1" applyFont="1" applyBorder="1" applyAlignment="1">
      <alignment horizontal="center" vertical="center" wrapText="1"/>
    </xf>
    <xf numFmtId="0" fontId="10" fillId="0" borderId="4" xfId="0" applyFont="1" applyBorder="1" applyAlignment="1">
      <alignment horizontal="left" vertical="center" wrapText="1"/>
    </xf>
    <xf numFmtId="0" fontId="10" fillId="0" borderId="5" xfId="0" applyNumberFormat="1"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xf numFmtId="0" fontId="10" fillId="0" borderId="5" xfId="0" applyNumberFormat="1" applyFont="1" applyBorder="1" applyAlignment="1">
      <alignment vertical="center" wrapText="1"/>
    </xf>
    <xf numFmtId="0" fontId="12" fillId="0" borderId="39" xfId="0" applyNumberFormat="1" applyFont="1" applyBorder="1" applyAlignment="1">
      <alignment horizontal="left" vertical="center"/>
    </xf>
    <xf numFmtId="0" fontId="48" fillId="0" borderId="39" xfId="0" applyNumberFormat="1" applyFont="1" applyBorder="1" applyAlignment="1">
      <alignment horizontal="left" vertical="center"/>
    </xf>
    <xf numFmtId="0" fontId="10" fillId="0" borderId="39" xfId="0" applyNumberFormat="1" applyFont="1" applyBorder="1" applyAlignment="1">
      <alignment horizontal="left" vertical="center"/>
    </xf>
    <xf numFmtId="167" fontId="10" fillId="0" borderId="0" xfId="0" applyNumberFormat="1" applyFont="1" applyBorder="1" applyAlignment="1">
      <alignment horizontal="left" vertical="center"/>
    </xf>
    <xf numFmtId="164"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4" fontId="10" fillId="0" borderId="0" xfId="0" applyNumberFormat="1" applyFont="1" applyBorder="1" applyAlignment="1"/>
    <xf numFmtId="0" fontId="22" fillId="0" borderId="0" xfId="0" applyFont="1" applyBorder="1" applyAlignment="1"/>
    <xf numFmtId="0" fontId="101" fillId="0" borderId="0" xfId="0" applyFont="1" applyBorder="1" applyAlignment="1"/>
    <xf numFmtId="0" fontId="101"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102"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10" fillId="0" borderId="3" xfId="2" applyFont="1" applyBorder="1" applyAlignment="1">
      <alignment horizontal="right"/>
    </xf>
    <xf numFmtId="0" fontId="10" fillId="0" borderId="17" xfId="2" applyFont="1" applyBorder="1" applyAlignment="1">
      <alignment horizontal="center" vertical="center" wrapText="1"/>
    </xf>
    <xf numFmtId="0" fontId="81" fillId="0" borderId="0" xfId="0" applyFont="1" applyBorder="1"/>
    <xf numFmtId="0" fontId="8" fillId="0" borderId="0" xfId="0" applyFont="1" applyBorder="1" applyAlignment="1">
      <alignment vertical="center"/>
    </xf>
    <xf numFmtId="0" fontId="12" fillId="0" borderId="39" xfId="0" applyNumberFormat="1" applyFont="1" applyFill="1" applyBorder="1" applyAlignment="1">
      <alignment horizontal="left" vertical="center"/>
    </xf>
    <xf numFmtId="0" fontId="48" fillId="0" borderId="39" xfId="0" applyNumberFormat="1" applyFont="1" applyFill="1" applyBorder="1" applyAlignment="1">
      <alignment horizontal="left" vertical="center"/>
    </xf>
    <xf numFmtId="0" fontId="10" fillId="0" borderId="39" xfId="0" applyNumberFormat="1" applyFont="1" applyFill="1" applyBorder="1" applyAlignment="1">
      <alignment horizontal="left" vertical="center"/>
    </xf>
    <xf numFmtId="1" fontId="21" fillId="0" borderId="0" xfId="0" applyNumberFormat="1" applyFont="1"/>
    <xf numFmtId="0" fontId="10" fillId="0" borderId="17" xfId="0" applyFont="1" applyBorder="1" applyAlignment="1">
      <alignment vertical="center"/>
    </xf>
    <xf numFmtId="0" fontId="10" fillId="0" borderId="32" xfId="0" applyFont="1" applyBorder="1" applyAlignment="1">
      <alignment vertical="center" wrapText="1"/>
    </xf>
    <xf numFmtId="0" fontId="10" fillId="0" borderId="39" xfId="0" applyFont="1" applyBorder="1" applyAlignment="1">
      <alignment horizontal="left" vertical="center" wrapText="1"/>
    </xf>
    <xf numFmtId="0" fontId="10" fillId="0" borderId="75" xfId="0" applyFont="1" applyBorder="1" applyAlignment="1">
      <alignment horizontal="right" vertical="center"/>
    </xf>
    <xf numFmtId="0" fontId="10" fillId="0" borderId="78" xfId="0" applyFont="1" applyBorder="1" applyAlignment="1">
      <alignment horizontal="right" vertical="center"/>
    </xf>
    <xf numFmtId="164" fontId="16" fillId="0" borderId="75" xfId="2" applyNumberFormat="1" applyFont="1" applyFill="1" applyBorder="1" applyAlignment="1">
      <alignment horizontal="right" wrapText="1"/>
    </xf>
    <xf numFmtId="164" fontId="16" fillId="0" borderId="75" xfId="2" applyNumberFormat="1" applyFont="1" applyFill="1" applyBorder="1" applyAlignment="1">
      <alignment wrapText="1"/>
    </xf>
    <xf numFmtId="0" fontId="16" fillId="0" borderId="96" xfId="2" applyFont="1" applyFill="1" applyBorder="1" applyAlignment="1">
      <alignment horizontal="center" vertical="center" wrapText="1"/>
    </xf>
    <xf numFmtId="0" fontId="16" fillId="0" borderId="75" xfId="0" applyFont="1" applyFill="1" applyBorder="1" applyAlignment="1">
      <alignment horizontal="right"/>
    </xf>
    <xf numFmtId="0" fontId="27" fillId="0" borderId="39" xfId="0" applyNumberFormat="1" applyFont="1" applyFill="1" applyBorder="1" applyAlignment="1">
      <alignment horizontal="left" vertical="center"/>
    </xf>
    <xf numFmtId="0" fontId="103" fillId="0" borderId="39" xfId="0" applyNumberFormat="1" applyFont="1" applyFill="1" applyBorder="1" applyAlignment="1">
      <alignment horizontal="left" vertical="center"/>
    </xf>
    <xf numFmtId="0" fontId="16" fillId="0" borderId="39" xfId="0" applyNumberFormat="1" applyFont="1" applyFill="1" applyBorder="1" applyAlignment="1">
      <alignment horizontal="left" vertical="center"/>
    </xf>
    <xf numFmtId="0" fontId="10" fillId="0" borderId="58" xfId="6" applyFont="1" applyFill="1" applyBorder="1" applyAlignment="1">
      <alignment horizontal="center" vertical="center" wrapText="1"/>
    </xf>
    <xf numFmtId="0" fontId="10" fillId="0" borderId="5" xfId="0" applyFont="1" applyFill="1" applyBorder="1" applyAlignment="1">
      <alignment horizontal="right"/>
    </xf>
    <xf numFmtId="164" fontId="12" fillId="0" borderId="0" xfId="4" applyNumberFormat="1" applyFont="1" applyFill="1" applyBorder="1" applyAlignment="1">
      <alignment horizontal="right"/>
    </xf>
    <xf numFmtId="164" fontId="10" fillId="0" borderId="78" xfId="2" applyNumberFormat="1" applyFont="1" applyFill="1" applyBorder="1" applyAlignment="1">
      <alignment horizontal="right"/>
    </xf>
    <xf numFmtId="0" fontId="12" fillId="0" borderId="39" xfId="2" applyFont="1" applyFill="1" applyBorder="1" applyAlignment="1">
      <alignment horizontal="right"/>
    </xf>
    <xf numFmtId="0" fontId="10" fillId="0" borderId="96" xfId="6" applyFont="1" applyFill="1" applyBorder="1" applyAlignment="1">
      <alignment horizontal="center" vertical="center" wrapText="1"/>
    </xf>
    <xf numFmtId="0" fontId="10" fillId="0" borderId="98" xfId="6" applyFont="1" applyFill="1" applyBorder="1" applyAlignment="1">
      <alignment horizontal="center" vertical="center" wrapText="1"/>
    </xf>
    <xf numFmtId="0" fontId="10" fillId="0" borderId="0" xfId="6" applyFont="1" applyBorder="1" applyAlignment="1">
      <alignment horizontal="left"/>
    </xf>
    <xf numFmtId="0" fontId="104" fillId="0" borderId="0" xfId="6" applyFont="1" applyBorder="1" applyAlignment="1">
      <alignment horizontal="left"/>
    </xf>
    <xf numFmtId="0" fontId="105" fillId="0" borderId="0" xfId="1" applyFont="1" applyBorder="1" applyAlignment="1" applyProtection="1">
      <alignment horizontal="right" vertical="center"/>
    </xf>
    <xf numFmtId="0" fontId="11" fillId="0" borderId="0" xfId="6" applyFont="1" applyBorder="1" applyAlignment="1">
      <alignment horizontal="left" vertical="center"/>
    </xf>
    <xf numFmtId="0" fontId="106" fillId="0" borderId="0" xfId="6" applyFont="1" applyBorder="1" applyAlignment="1">
      <alignment horizontal="left" vertical="center"/>
    </xf>
    <xf numFmtId="0" fontId="107" fillId="0" borderId="0" xfId="1" applyFont="1" applyBorder="1" applyAlignment="1" applyProtection="1">
      <alignment horizontal="right" vertical="center"/>
    </xf>
    <xf numFmtId="0" fontId="16" fillId="0" borderId="0" xfId="0" applyFont="1" applyFill="1"/>
    <xf numFmtId="0" fontId="16" fillId="0" borderId="0" xfId="0" applyFont="1"/>
    <xf numFmtId="0" fontId="10" fillId="0" borderId="2" xfId="6" applyFont="1" applyFill="1" applyBorder="1" applyAlignment="1">
      <alignment horizontal="center" wrapText="1"/>
    </xf>
    <xf numFmtId="0" fontId="10" fillId="0" borderId="3" xfId="6" applyFont="1" applyFill="1" applyBorder="1" applyAlignment="1">
      <alignment horizontal="center" wrapText="1"/>
    </xf>
    <xf numFmtId="164" fontId="27" fillId="0" borderId="75" xfId="2" applyNumberFormat="1" applyFont="1" applyFill="1" applyBorder="1" applyAlignment="1">
      <alignment horizontal="right" wrapText="1"/>
    </xf>
    <xf numFmtId="164" fontId="27" fillId="0" borderId="78" xfId="2" applyNumberFormat="1" applyFont="1" applyFill="1" applyBorder="1" applyAlignment="1">
      <alignment horizontal="right" wrapText="1"/>
    </xf>
    <xf numFmtId="164" fontId="12" fillId="0" borderId="82" xfId="2" applyNumberFormat="1" applyFont="1" applyFill="1" applyBorder="1" applyAlignment="1">
      <alignment horizontal="right" wrapText="1"/>
    </xf>
    <xf numFmtId="164" fontId="10" fillId="0" borderId="82" xfId="2" applyNumberFormat="1" applyFont="1" applyFill="1" applyBorder="1" applyAlignment="1">
      <alignment horizontal="right" wrapText="1"/>
    </xf>
    <xf numFmtId="0" fontId="10" fillId="0" borderId="36" xfId="2" applyFont="1" applyFill="1" applyBorder="1" applyAlignment="1">
      <alignment horizontal="right" wrapText="1"/>
    </xf>
    <xf numFmtId="0" fontId="10" fillId="0" borderId="78" xfId="2" applyFont="1" applyFill="1" applyBorder="1" applyAlignment="1">
      <alignment horizontal="right" wrapText="1"/>
    </xf>
    <xf numFmtId="0" fontId="12" fillId="0" borderId="76" xfId="2" applyFont="1" applyFill="1" applyBorder="1" applyAlignment="1">
      <alignment horizontal="right"/>
    </xf>
    <xf numFmtId="164" fontId="12" fillId="0" borderId="76" xfId="2" applyNumberFormat="1" applyFont="1" applyFill="1" applyBorder="1" applyAlignment="1">
      <alignment horizontal="right"/>
    </xf>
    <xf numFmtId="0" fontId="12" fillId="0" borderId="76" xfId="2" applyFont="1" applyFill="1" applyBorder="1" applyAlignment="1">
      <alignment horizontal="right" wrapText="1"/>
    </xf>
    <xf numFmtId="0" fontId="12" fillId="0" borderId="77" xfId="2" applyFont="1" applyFill="1" applyBorder="1" applyAlignment="1">
      <alignment horizontal="right" wrapText="1"/>
    </xf>
    <xf numFmtId="0" fontId="12" fillId="0" borderId="78" xfId="2" applyFont="1" applyFill="1" applyBorder="1" applyAlignment="1">
      <alignment horizontal="right" wrapText="1"/>
    </xf>
    <xf numFmtId="0" fontId="12" fillId="0" borderId="90" xfId="2" applyFont="1" applyFill="1" applyBorder="1" applyAlignment="1">
      <alignment horizontal="right"/>
    </xf>
    <xf numFmtId="0" fontId="12" fillId="0" borderId="75" xfId="2" applyFont="1" applyFill="1" applyBorder="1" applyAlignment="1">
      <alignment horizontal="right" wrapText="1"/>
    </xf>
    <xf numFmtId="1" fontId="12" fillId="0" borderId="75" xfId="2" applyNumberFormat="1" applyFont="1" applyBorder="1" applyAlignment="1">
      <alignment horizontal="right" wrapText="1"/>
    </xf>
    <xf numFmtId="1" fontId="10" fillId="0" borderId="75" xfId="2" applyNumberFormat="1" applyFont="1" applyBorder="1" applyAlignment="1">
      <alignment wrapText="1"/>
    </xf>
    <xf numFmtId="1" fontId="12" fillId="0" borderId="75" xfId="2" applyNumberFormat="1" applyFont="1" applyBorder="1" applyAlignment="1">
      <alignment wrapText="1"/>
    </xf>
    <xf numFmtId="1" fontId="10" fillId="0" borderId="75" xfId="2" applyNumberFormat="1" applyFont="1" applyBorder="1" applyAlignment="1">
      <alignment horizontal="right" wrapText="1"/>
    </xf>
    <xf numFmtId="1" fontId="10" fillId="0" borderId="75" xfId="2" applyNumberFormat="1" applyFont="1" applyBorder="1" applyAlignment="1">
      <alignment horizontal="right"/>
    </xf>
    <xf numFmtId="1" fontId="10" fillId="0" borderId="75" xfId="2" applyNumberFormat="1" applyFont="1" applyBorder="1" applyAlignment="1"/>
    <xf numFmtId="1" fontId="12" fillId="0" borderId="75" xfId="2" applyNumberFormat="1" applyFont="1" applyBorder="1" applyAlignment="1"/>
    <xf numFmtId="1" fontId="12" fillId="0" borderId="75" xfId="2" applyNumberFormat="1" applyFont="1" applyBorder="1" applyAlignment="1">
      <alignment horizontal="right"/>
    </xf>
    <xf numFmtId="164" fontId="10" fillId="0" borderId="75" xfId="2" applyNumberFormat="1" applyFont="1" applyFill="1" applyBorder="1"/>
    <xf numFmtId="164" fontId="12" fillId="0" borderId="75" xfId="2" applyNumberFormat="1" applyFont="1" applyFill="1" applyBorder="1"/>
    <xf numFmtId="164" fontId="12" fillId="0" borderId="78" xfId="2" applyNumberFormat="1" applyFont="1" applyFill="1" applyBorder="1"/>
    <xf numFmtId="0" fontId="10" fillId="0" borderId="78" xfId="0" applyFont="1" applyFill="1" applyBorder="1"/>
    <xf numFmtId="164" fontId="12" fillId="0" borderId="78" xfId="0" applyNumberFormat="1" applyFont="1" applyFill="1" applyBorder="1"/>
    <xf numFmtId="0" fontId="10" fillId="0" borderId="78" xfId="0" applyFont="1" applyBorder="1"/>
    <xf numFmtId="164" fontId="10" fillId="0" borderId="78" xfId="0" applyNumberFormat="1" applyFont="1" applyFill="1" applyBorder="1"/>
    <xf numFmtId="0" fontId="10" fillId="0" borderId="78" xfId="0" applyFont="1" applyFill="1" applyBorder="1" applyAlignment="1">
      <alignment horizontal="right"/>
    </xf>
    <xf numFmtId="164" fontId="12" fillId="0" borderId="78" xfId="0" applyNumberFormat="1" applyFont="1" applyFill="1" applyBorder="1" applyAlignment="1">
      <alignment horizontal="right"/>
    </xf>
    <xf numFmtId="0" fontId="10" fillId="0" borderId="75" xfId="2" applyFont="1" applyFill="1" applyBorder="1"/>
    <xf numFmtId="164" fontId="10" fillId="0" borderId="78" xfId="2" applyNumberFormat="1" applyFont="1" applyFill="1" applyBorder="1"/>
    <xf numFmtId="164" fontId="10" fillId="0" borderId="75" xfId="2" applyNumberFormat="1" applyFont="1" applyFill="1" applyBorder="1" applyAlignment="1">
      <alignment wrapText="1"/>
    </xf>
    <xf numFmtId="164" fontId="10" fillId="0" borderId="78" xfId="2" applyNumberFormat="1" applyFont="1" applyFill="1" applyBorder="1" applyAlignment="1">
      <alignment wrapText="1"/>
    </xf>
    <xf numFmtId="0" fontId="10" fillId="0" borderId="78" xfId="3" applyFont="1" applyFill="1" applyBorder="1"/>
    <xf numFmtId="1" fontId="10" fillId="0" borderId="75" xfId="2" applyNumberFormat="1" applyFont="1" applyFill="1" applyBorder="1"/>
    <xf numFmtId="1" fontId="10" fillId="0" borderId="75" xfId="2" applyNumberFormat="1" applyFont="1" applyFill="1" applyBorder="1" applyAlignment="1">
      <alignment horizontal="right"/>
    </xf>
    <xf numFmtId="164" fontId="12" fillId="0" borderId="75" xfId="3" applyNumberFormat="1" applyFont="1" applyFill="1" applyBorder="1"/>
    <xf numFmtId="164" fontId="12" fillId="0" borderId="78" xfId="3" applyNumberFormat="1" applyFont="1" applyFill="1" applyBorder="1"/>
    <xf numFmtId="0" fontId="10" fillId="0" borderId="75" xfId="3" applyFont="1" applyFill="1" applyBorder="1" applyAlignment="1"/>
    <xf numFmtId="0" fontId="10" fillId="0" borderId="78" xfId="3" applyFont="1" applyFill="1" applyBorder="1" applyAlignment="1"/>
    <xf numFmtId="1" fontId="10" fillId="0" borderId="78" xfId="2" applyNumberFormat="1" applyFont="1" applyFill="1" applyBorder="1" applyAlignment="1">
      <alignment horizontal="right" wrapText="1"/>
    </xf>
    <xf numFmtId="164" fontId="12" fillId="0" borderId="75" xfId="3" applyNumberFormat="1" applyFont="1" applyFill="1" applyBorder="1" applyAlignment="1"/>
    <xf numFmtId="164" fontId="12" fillId="0" borderId="78" xfId="3" applyNumberFormat="1" applyFont="1" applyFill="1" applyBorder="1" applyAlignment="1"/>
    <xf numFmtId="0" fontId="12" fillId="0" borderId="75" xfId="2" applyFont="1" applyFill="1" applyBorder="1"/>
    <xf numFmtId="0" fontId="12" fillId="0" borderId="78" xfId="2" applyFont="1" applyFill="1" applyBorder="1"/>
    <xf numFmtId="2" fontId="10" fillId="0" borderId="75" xfId="3" applyNumberFormat="1" applyFont="1" applyFill="1" applyBorder="1"/>
    <xf numFmtId="2" fontId="10" fillId="0" borderId="78" xfId="3" applyNumberFormat="1" applyFont="1" applyFill="1" applyBorder="1"/>
    <xf numFmtId="2" fontId="10" fillId="0" borderId="75" xfId="2" applyNumberFormat="1" applyFont="1" applyFill="1" applyBorder="1"/>
    <xf numFmtId="2" fontId="10" fillId="0" borderId="78" xfId="2" applyNumberFormat="1" applyFont="1" applyFill="1" applyBorder="1"/>
    <xf numFmtId="0" fontId="10" fillId="0" borderId="90" xfId="2" applyFont="1" applyFill="1" applyBorder="1" applyAlignment="1">
      <alignment horizontal="right" wrapText="1"/>
    </xf>
    <xf numFmtId="164" fontId="10" fillId="0" borderId="82" xfId="0" applyNumberFormat="1" applyFont="1" applyFill="1" applyBorder="1"/>
    <xf numFmtId="164" fontId="10" fillId="0" borderId="6" xfId="2" applyNumberFormat="1" applyFont="1" applyFill="1" applyBorder="1" applyAlignment="1">
      <alignment horizontal="right" wrapText="1"/>
    </xf>
    <xf numFmtId="0" fontId="10" fillId="0" borderId="6" xfId="2" applyFont="1" applyFill="1" applyBorder="1" applyAlignment="1">
      <alignment horizontal="right"/>
    </xf>
    <xf numFmtId="164" fontId="12" fillId="0" borderId="0" xfId="3" applyNumberFormat="1" applyFont="1" applyFill="1" applyBorder="1" applyAlignment="1">
      <alignment horizontal="right"/>
    </xf>
    <xf numFmtId="2" fontId="10" fillId="0" borderId="0" xfId="3" applyNumberFormat="1" applyFont="1" applyFill="1" applyBorder="1" applyAlignment="1">
      <alignment horizontal="right"/>
    </xf>
    <xf numFmtId="0" fontId="10" fillId="0" borderId="75" xfId="3" applyNumberFormat="1" applyFont="1" applyFill="1" applyBorder="1" applyAlignment="1">
      <alignment horizontal="right"/>
    </xf>
    <xf numFmtId="0" fontId="10" fillId="0" borderId="77" xfId="0" applyNumberFormat="1" applyFont="1" applyFill="1" applyBorder="1" applyAlignment="1">
      <alignment horizontal="right" wrapText="1"/>
    </xf>
    <xf numFmtId="164" fontId="10" fillId="0" borderId="77" xfId="0" applyNumberFormat="1" applyFont="1" applyFill="1" applyBorder="1" applyAlignment="1">
      <alignment horizontal="right" wrapText="1"/>
    </xf>
    <xf numFmtId="2" fontId="10" fillId="0" borderId="77" xfId="0" applyNumberFormat="1" applyFont="1" applyFill="1" applyBorder="1" applyAlignment="1">
      <alignment horizontal="right" wrapText="1"/>
    </xf>
    <xf numFmtId="164" fontId="27" fillId="0" borderId="75" xfId="0" applyNumberFormat="1" applyFont="1" applyFill="1" applyBorder="1" applyAlignment="1">
      <alignment horizontal="right" wrapText="1"/>
    </xf>
    <xf numFmtId="164" fontId="16" fillId="0" borderId="75" xfId="0" applyNumberFormat="1" applyFont="1" applyFill="1" applyBorder="1" applyAlignment="1">
      <alignment horizontal="right" wrapText="1"/>
    </xf>
    <xf numFmtId="164" fontId="16" fillId="0" borderId="39" xfId="0" applyNumberFormat="1" applyFont="1" applyFill="1" applyBorder="1" applyAlignment="1">
      <alignment horizontal="right" wrapText="1"/>
    </xf>
    <xf numFmtId="164" fontId="16" fillId="0" borderId="39" xfId="0" applyNumberFormat="1" applyFont="1" applyFill="1" applyBorder="1"/>
    <xf numFmtId="164" fontId="16" fillId="0" borderId="75" xfId="0" applyNumberFormat="1" applyFont="1" applyFill="1" applyBorder="1"/>
    <xf numFmtId="164" fontId="16" fillId="0" borderId="0" xfId="0" applyNumberFormat="1" applyFont="1" applyFill="1"/>
    <xf numFmtId="164" fontId="27" fillId="0" borderId="39" xfId="0" applyNumberFormat="1" applyFont="1" applyFill="1" applyBorder="1" applyAlignment="1">
      <alignment horizontal="right" wrapText="1"/>
    </xf>
    <xf numFmtId="164" fontId="27" fillId="0" borderId="0" xfId="0" applyNumberFormat="1" applyFont="1" applyFill="1" applyBorder="1" applyAlignment="1">
      <alignment horizontal="right" wrapText="1"/>
    </xf>
    <xf numFmtId="164" fontId="12" fillId="0" borderId="4" xfId="2" applyNumberFormat="1" applyFont="1" applyFill="1" applyBorder="1" applyAlignment="1">
      <alignment horizontal="right"/>
    </xf>
    <xf numFmtId="0" fontId="10" fillId="0" borderId="28" xfId="0" applyFont="1" applyBorder="1" applyAlignment="1">
      <alignment horizontal="center" vertical="center" wrapText="1"/>
    </xf>
    <xf numFmtId="2" fontId="10" fillId="0" borderId="75" xfId="2" applyNumberFormat="1" applyFont="1" applyFill="1" applyBorder="1" applyAlignment="1"/>
    <xf numFmtId="164" fontId="10" fillId="0" borderId="75" xfId="2" applyNumberFormat="1" applyFont="1" applyFill="1" applyBorder="1" applyAlignment="1"/>
    <xf numFmtId="2" fontId="10" fillId="0" borderId="75" xfId="2" applyNumberFormat="1" applyFont="1" applyFill="1" applyBorder="1" applyAlignment="1">
      <alignment horizontal="right"/>
    </xf>
    <xf numFmtId="2" fontId="10" fillId="0" borderId="75" xfId="0" applyNumberFormat="1" applyFont="1" applyFill="1" applyBorder="1"/>
    <xf numFmtId="164" fontId="10" fillId="0" borderId="0" xfId="0" applyNumberFormat="1" applyFont="1" applyFill="1"/>
    <xf numFmtId="2" fontId="10" fillId="0" borderId="78" xfId="2" applyNumberFormat="1" applyFont="1" applyFill="1" applyBorder="1" applyAlignment="1">
      <alignment horizontal="right" wrapText="1"/>
    </xf>
    <xf numFmtId="164" fontId="16" fillId="0" borderId="78" xfId="0" applyNumberFormat="1" applyFont="1" applyFill="1" applyBorder="1" applyAlignment="1">
      <alignment horizontal="right" wrapText="1"/>
    </xf>
    <xf numFmtId="166" fontId="12" fillId="0" borderId="75" xfId="2" applyNumberFormat="1" applyFont="1" applyFill="1" applyBorder="1" applyAlignment="1">
      <alignment horizontal="right" wrapText="1"/>
    </xf>
    <xf numFmtId="0" fontId="10" fillId="0" borderId="52" xfId="0" applyFont="1" applyBorder="1" applyAlignment="1">
      <alignment horizontal="center" vertical="center" wrapText="1"/>
    </xf>
    <xf numFmtId="0" fontId="10" fillId="0" borderId="99" xfId="0" applyFont="1" applyBorder="1" applyAlignment="1">
      <alignment horizontal="center" vertical="center" wrapText="1"/>
    </xf>
    <xf numFmtId="0" fontId="10" fillId="0" borderId="78" xfId="2" applyNumberFormat="1" applyFont="1" applyFill="1" applyBorder="1" applyAlignment="1">
      <alignment horizontal="right"/>
    </xf>
    <xf numFmtId="1" fontId="30" fillId="0" borderId="78" xfId="0" applyNumberFormat="1" applyFont="1" applyFill="1" applyBorder="1" applyAlignment="1">
      <alignment horizontal="right"/>
    </xf>
    <xf numFmtId="0" fontId="10" fillId="0" borderId="78" xfId="0" applyNumberFormat="1" applyFont="1" applyFill="1" applyBorder="1" applyAlignment="1">
      <alignment horizontal="right"/>
    </xf>
    <xf numFmtId="0" fontId="12" fillId="0" borderId="78" xfId="0" applyNumberFormat="1" applyFont="1" applyFill="1" applyBorder="1" applyAlignment="1">
      <alignment horizontal="right"/>
    </xf>
    <xf numFmtId="1" fontId="108" fillId="0" borderId="78" xfId="0" applyNumberFormat="1" applyFont="1" applyFill="1" applyBorder="1" applyAlignment="1" applyProtection="1">
      <alignment horizontal="right"/>
    </xf>
    <xf numFmtId="0" fontId="22" fillId="0" borderId="0" xfId="0" applyFont="1" applyAlignment="1">
      <alignment horizontal="left" indent="7"/>
    </xf>
    <xf numFmtId="0" fontId="22" fillId="0" borderId="0" xfId="0" applyFont="1" applyAlignment="1">
      <alignment horizontal="left" vertical="center" indent="7"/>
    </xf>
    <xf numFmtId="0" fontId="10" fillId="0" borderId="0" xfId="2" applyFont="1"/>
    <xf numFmtId="0" fontId="10" fillId="0" borderId="102" xfId="1" applyFont="1" applyBorder="1" applyAlignment="1" applyProtection="1">
      <alignment vertical="center" wrapText="1"/>
    </xf>
    <xf numFmtId="0" fontId="10" fillId="0" borderId="102" xfId="1" applyFont="1" applyFill="1" applyBorder="1" applyAlignment="1" applyProtection="1">
      <alignment vertical="center" wrapText="1"/>
    </xf>
    <xf numFmtId="0" fontId="10" fillId="0" borderId="102" xfId="1" applyFont="1" applyBorder="1" applyAlignment="1" applyProtection="1">
      <alignment wrapText="1"/>
    </xf>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56" xfId="0" applyFont="1" applyFill="1" applyBorder="1" applyAlignment="1">
      <alignment vertical="center"/>
    </xf>
    <xf numFmtId="0" fontId="10" fillId="0" borderId="56" xfId="0" applyFont="1" applyFill="1" applyBorder="1" applyAlignment="1">
      <alignment vertical="center" wrapText="1"/>
    </xf>
    <xf numFmtId="0" fontId="10" fillId="0" borderId="4" xfId="0" applyFont="1" applyFill="1" applyBorder="1" applyAlignment="1">
      <alignment horizontal="center" wrapText="1"/>
    </xf>
    <xf numFmtId="0" fontId="10" fillId="0" borderId="5" xfId="0" applyFont="1" applyFill="1" applyBorder="1" applyAlignment="1">
      <alignment horizontal="center" wrapText="1"/>
    </xf>
    <xf numFmtId="0" fontId="12" fillId="0" borderId="5" xfId="0" applyFont="1" applyFill="1" applyBorder="1" applyAlignment="1">
      <alignment horizontal="center"/>
    </xf>
    <xf numFmtId="0" fontId="10" fillId="0" borderId="78" xfId="0" applyFont="1" applyFill="1" applyBorder="1" applyAlignment="1">
      <alignment horizontal="center" wrapText="1"/>
    </xf>
    <xf numFmtId="0" fontId="48" fillId="0" borderId="4" xfId="0" applyNumberFormat="1" applyFont="1" applyFill="1" applyBorder="1" applyAlignment="1">
      <alignment horizontal="left"/>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0" fontId="10" fillId="0" borderId="5" xfId="186" applyNumberFormat="1" applyFont="1" applyFill="1" applyBorder="1" applyAlignment="1">
      <alignment horizontal="right" vertical="center"/>
    </xf>
    <xf numFmtId="1" fontId="10" fillId="0" borderId="0" xfId="2" applyNumberFormat="1" applyFont="1" applyFill="1" applyBorder="1" applyAlignment="1">
      <alignment horizontal="right" vertical="center"/>
    </xf>
    <xf numFmtId="0" fontId="30" fillId="0" borderId="5" xfId="0" applyFont="1" applyFill="1" applyBorder="1" applyAlignment="1">
      <alignment horizontal="right"/>
    </xf>
    <xf numFmtId="0" fontId="30" fillId="0" borderId="0" xfId="0" applyFont="1" applyFill="1" applyBorder="1"/>
    <xf numFmtId="0" fontId="109" fillId="0" borderId="0" xfId="0" applyFont="1"/>
    <xf numFmtId="0" fontId="16" fillId="0" borderId="106" xfId="0" applyFont="1" applyBorder="1" applyAlignment="1">
      <alignment horizontal="center" vertical="center" wrapText="1"/>
    </xf>
    <xf numFmtId="0" fontId="16" fillId="0" borderId="107" xfId="0" applyFont="1" applyBorder="1" applyAlignment="1">
      <alignment horizontal="center" vertical="center" wrapText="1"/>
    </xf>
    <xf numFmtId="0" fontId="85" fillId="0" borderId="0" xfId="0" applyFont="1"/>
    <xf numFmtId="0" fontId="85" fillId="0" borderId="0" xfId="0" applyFont="1" applyAlignment="1">
      <alignment horizontal="left" indent="6"/>
    </xf>
    <xf numFmtId="0" fontId="110" fillId="0" borderId="0" xfId="0" applyFont="1"/>
    <xf numFmtId="0" fontId="111" fillId="0" borderId="0" xfId="0" applyFont="1"/>
    <xf numFmtId="0" fontId="87" fillId="0" borderId="0" xfId="0" applyFont="1" applyAlignment="1">
      <alignment horizontal="left" indent="6"/>
    </xf>
    <xf numFmtId="0" fontId="16" fillId="0" borderId="107" xfId="0" applyFont="1" applyBorder="1" applyAlignment="1">
      <alignment horizontal="center" vertical="center" wrapText="1"/>
    </xf>
    <xf numFmtId="0" fontId="16" fillId="0" borderId="106" xfId="0" applyFont="1" applyBorder="1" applyAlignment="1">
      <alignment horizontal="center" vertical="center" wrapText="1"/>
    </xf>
    <xf numFmtId="0" fontId="109" fillId="0" borderId="96" xfId="0" applyFont="1" applyBorder="1"/>
    <xf numFmtId="0" fontId="109" fillId="0" borderId="103" xfId="0" applyFont="1" applyBorder="1"/>
    <xf numFmtId="0" fontId="10" fillId="0" borderId="82" xfId="0" applyNumberFormat="1" applyFont="1" applyBorder="1" applyAlignment="1">
      <alignment horizontal="left" wrapText="1"/>
    </xf>
    <xf numFmtId="0" fontId="16" fillId="0" borderId="82" xfId="0" applyFont="1" applyBorder="1"/>
    <xf numFmtId="0" fontId="16" fillId="0" borderId="53" xfId="0" applyFont="1" applyBorder="1"/>
    <xf numFmtId="0" fontId="10" fillId="0" borderId="82" xfId="0" applyNumberFormat="1" applyFont="1" applyFill="1" applyBorder="1" applyAlignment="1">
      <alignment horizontal="left" wrapText="1"/>
    </xf>
    <xf numFmtId="0" fontId="27" fillId="0" borderId="82" xfId="0" applyFont="1" applyBorder="1" applyAlignment="1">
      <alignment horizontal="right"/>
    </xf>
    <xf numFmtId="0" fontId="109" fillId="0" borderId="0" xfId="0" applyFont="1" applyAlignment="1">
      <alignment horizontal="center" vertical="center"/>
    </xf>
    <xf numFmtId="0" fontId="49" fillId="0" borderId="0" xfId="0" applyFont="1" applyAlignment="1">
      <alignment horizontal="left" indent="1"/>
    </xf>
    <xf numFmtId="0" fontId="50" fillId="0" borderId="0" xfId="0" applyFont="1" applyAlignment="1">
      <alignment horizontal="left" indent="1"/>
    </xf>
    <xf numFmtId="0" fontId="16" fillId="0" borderId="96" xfId="0" applyFont="1" applyBorder="1"/>
    <xf numFmtId="0" fontId="16" fillId="0" borderId="75" xfId="0" applyFont="1" applyBorder="1"/>
    <xf numFmtId="0" fontId="16" fillId="0" borderId="103" xfId="0" applyFont="1" applyBorder="1"/>
    <xf numFmtId="0" fontId="16" fillId="0" borderId="78" xfId="0" applyFont="1" applyBorder="1"/>
    <xf numFmtId="0" fontId="27" fillId="0" borderId="75" xfId="0" applyFont="1" applyBorder="1"/>
    <xf numFmtId="0" fontId="27" fillId="0" borderId="78" xfId="0" applyFont="1" applyBorder="1"/>
    <xf numFmtId="0" fontId="10" fillId="0" borderId="78" xfId="4" applyNumberFormat="1" applyFont="1" applyBorder="1" applyAlignment="1"/>
    <xf numFmtId="1" fontId="10" fillId="0" borderId="75" xfId="4" applyNumberFormat="1" applyFont="1" applyFill="1" applyBorder="1" applyAlignment="1"/>
    <xf numFmtId="1" fontId="10" fillId="0" borderId="75" xfId="4" applyNumberFormat="1" applyFont="1" applyFill="1" applyBorder="1" applyAlignment="1">
      <alignment horizontal="right" wrapText="1"/>
    </xf>
    <xf numFmtId="1" fontId="10" fillId="0" borderId="75" xfId="4" applyNumberFormat="1" applyFont="1" applyFill="1" applyBorder="1" applyAlignment="1">
      <alignment horizontal="right"/>
    </xf>
    <xf numFmtId="1" fontId="10" fillId="0" borderId="78" xfId="4" applyNumberFormat="1" applyFont="1" applyFill="1" applyBorder="1" applyAlignment="1">
      <alignment horizontal="right"/>
    </xf>
    <xf numFmtId="164" fontId="10" fillId="0" borderId="76" xfId="0" applyNumberFormat="1" applyFont="1" applyBorder="1"/>
    <xf numFmtId="1" fontId="10" fillId="0" borderId="76" xfId="2" applyNumberFormat="1" applyFont="1" applyFill="1" applyBorder="1" applyAlignment="1">
      <alignment horizontal="right" wrapText="1"/>
    </xf>
    <xf numFmtId="1" fontId="10" fillId="0" borderId="77" xfId="2" applyNumberFormat="1" applyFont="1" applyFill="1" applyBorder="1" applyAlignment="1">
      <alignment horizontal="right" wrapText="1"/>
    </xf>
    <xf numFmtId="0" fontId="10" fillId="0" borderId="104" xfId="0" applyFont="1" applyBorder="1" applyAlignment="1">
      <alignment horizontal="left" vertical="center" wrapText="1"/>
    </xf>
    <xf numFmtId="0" fontId="10" fillId="0" borderId="96" xfId="0" applyFont="1" applyBorder="1" applyAlignment="1">
      <alignment horizontal="left" vertical="center" wrapText="1"/>
    </xf>
    <xf numFmtId="164" fontId="12" fillId="0" borderId="75" xfId="0" applyNumberFormat="1" applyFont="1" applyBorder="1" applyAlignment="1">
      <alignment horizontal="right" wrapText="1"/>
    </xf>
    <xf numFmtId="0" fontId="10" fillId="0" borderId="41" xfId="0" applyNumberFormat="1" applyFont="1" applyBorder="1" applyAlignment="1">
      <alignment horizontal="left" wrapText="1"/>
    </xf>
    <xf numFmtId="164" fontId="12" fillId="0" borderId="41" xfId="0" applyNumberFormat="1" applyFont="1" applyBorder="1" applyAlignment="1">
      <alignment horizontal="right" wrapText="1"/>
    </xf>
    <xf numFmtId="0" fontId="10" fillId="0" borderId="76" xfId="0" applyNumberFormat="1" applyFont="1" applyFill="1" applyBorder="1" applyAlignment="1">
      <alignment horizontal="left" wrapText="1"/>
    </xf>
    <xf numFmtId="164" fontId="12" fillId="0" borderId="79" xfId="0" applyNumberFormat="1" applyFont="1" applyFill="1" applyBorder="1" applyAlignment="1">
      <alignment horizontal="right" wrapText="1"/>
    </xf>
    <xf numFmtId="0" fontId="10" fillId="0" borderId="80" xfId="0" applyNumberFormat="1" applyFont="1" applyFill="1" applyBorder="1" applyAlignment="1">
      <alignment horizontal="left" wrapText="1"/>
    </xf>
    <xf numFmtId="0" fontId="12" fillId="0" borderId="80" xfId="0" applyNumberFormat="1" applyFont="1" applyFill="1" applyBorder="1" applyAlignment="1">
      <alignment horizontal="right" wrapText="1"/>
    </xf>
    <xf numFmtId="164" fontId="12" fillId="0" borderId="80" xfId="0" applyNumberFormat="1" applyFont="1" applyFill="1" applyBorder="1" applyAlignment="1">
      <alignment horizontal="right" wrapText="1"/>
    </xf>
    <xf numFmtId="0" fontId="30" fillId="2" borderId="80" xfId="0" applyFont="1" applyFill="1" applyBorder="1"/>
    <xf numFmtId="0" fontId="30" fillId="0" borderId="80" xfId="0" applyFont="1" applyFill="1" applyBorder="1"/>
    <xf numFmtId="0" fontId="12" fillId="2" borderId="80" xfId="0" applyNumberFormat="1" applyFont="1" applyFill="1" applyBorder="1" applyAlignment="1">
      <alignment horizontal="right" wrapText="1"/>
    </xf>
    <xf numFmtId="0" fontId="10" fillId="0" borderId="0" xfId="0" applyFont="1" applyBorder="1" applyAlignment="1"/>
    <xf numFmtId="164" fontId="10" fillId="2" borderId="0" xfId="2" applyNumberFormat="1" applyFont="1" applyFill="1" applyBorder="1" applyAlignment="1">
      <alignment horizontal="right" wrapText="1"/>
    </xf>
    <xf numFmtId="164" fontId="10" fillId="0" borderId="0" xfId="2" applyNumberFormat="1" applyFont="1" applyFill="1" applyBorder="1" applyAlignment="1">
      <alignment horizontal="right" wrapText="1"/>
    </xf>
    <xf numFmtId="0" fontId="12" fillId="0" borderId="0" xfId="3" applyFont="1" applyFill="1" applyBorder="1" applyAlignment="1">
      <alignment horizontal="right"/>
    </xf>
    <xf numFmtId="0" fontId="10" fillId="0" borderId="4" xfId="2" applyFont="1" applyFill="1" applyBorder="1" applyAlignment="1">
      <alignment horizontal="right"/>
    </xf>
    <xf numFmtId="164" fontId="27" fillId="0" borderId="78" xfId="0" applyNumberFormat="1" applyFont="1" applyFill="1" applyBorder="1" applyAlignment="1">
      <alignment horizontal="right" wrapText="1"/>
    </xf>
    <xf numFmtId="0" fontId="16" fillId="0" borderId="4" xfId="3" applyFont="1" applyFill="1" applyBorder="1" applyAlignment="1">
      <alignment horizontal="left"/>
    </xf>
    <xf numFmtId="0" fontId="10" fillId="0" borderId="82" xfId="0" applyFont="1" applyBorder="1"/>
    <xf numFmtId="0" fontId="16" fillId="0" borderId="53" xfId="2" applyFont="1" applyFill="1" applyBorder="1" applyAlignment="1">
      <alignment horizontal="right" wrapText="1"/>
    </xf>
    <xf numFmtId="164" fontId="16" fillId="0" borderId="0" xfId="2" applyNumberFormat="1" applyFont="1" applyFill="1" applyBorder="1" applyAlignment="1"/>
    <xf numFmtId="0" fontId="10" fillId="0" borderId="75" xfId="0" applyFont="1" applyFill="1" applyBorder="1" applyAlignment="1">
      <alignment horizontal="right"/>
    </xf>
    <xf numFmtId="0" fontId="10" fillId="0" borderId="75" xfId="0" applyFont="1" applyFill="1" applyBorder="1" applyAlignment="1">
      <alignment horizontal="right" wrapText="1"/>
    </xf>
    <xf numFmtId="164" fontId="10" fillId="0" borderId="39" xfId="0" applyNumberFormat="1" applyFont="1" applyBorder="1" applyAlignment="1">
      <alignment horizontal="left" wrapText="1"/>
    </xf>
    <xf numFmtId="2" fontId="10" fillId="0" borderId="78" xfId="0" applyNumberFormat="1" applyFont="1" applyFill="1" applyBorder="1" applyAlignment="1">
      <alignment horizontal="right" wrapText="1"/>
    </xf>
    <xf numFmtId="0" fontId="10" fillId="0" borderId="39" xfId="0" applyFont="1" applyBorder="1" applyAlignment="1">
      <alignment horizontal="left" wrapText="1"/>
    </xf>
    <xf numFmtId="164" fontId="12" fillId="0" borderId="75" xfId="0" applyNumberFormat="1" applyFont="1" applyFill="1" applyBorder="1" applyAlignment="1">
      <alignment horizontal="right" wrapText="1"/>
    </xf>
    <xf numFmtId="164" fontId="12" fillId="0" borderId="78" xfId="0" applyNumberFormat="1" applyFont="1" applyFill="1" applyBorder="1" applyAlignment="1">
      <alignment horizontal="right" wrapText="1"/>
    </xf>
    <xf numFmtId="0" fontId="12" fillId="0" borderId="75" xfId="0" applyFont="1" applyBorder="1" applyAlignment="1"/>
    <xf numFmtId="164" fontId="12" fillId="0" borderId="75" xfId="0" applyNumberFormat="1" applyFont="1" applyBorder="1" applyAlignment="1"/>
    <xf numFmtId="1" fontId="12" fillId="0" borderId="75" xfId="0" applyNumberFormat="1" applyFont="1" applyBorder="1" applyAlignment="1"/>
    <xf numFmtId="1" fontId="12" fillId="0" borderId="0" xfId="0" applyNumberFormat="1" applyFont="1" applyAlignment="1"/>
    <xf numFmtId="164" fontId="10" fillId="0" borderId="75" xfId="0" applyNumberFormat="1" applyFont="1" applyBorder="1" applyAlignment="1"/>
    <xf numFmtId="1" fontId="10" fillId="0" borderId="75" xfId="0" applyNumberFormat="1" applyFont="1" applyBorder="1" applyAlignment="1"/>
    <xf numFmtId="1" fontId="10" fillId="0" borderId="0" xfId="0" applyNumberFormat="1" applyFont="1" applyAlignment="1"/>
    <xf numFmtId="0" fontId="12" fillId="0" borderId="75" xfId="0" applyFont="1" applyBorder="1" applyAlignment="1">
      <alignment horizontal="right" vertical="center"/>
    </xf>
    <xf numFmtId="0" fontId="12" fillId="0" borderId="78" xfId="0" applyFont="1" applyBorder="1" applyAlignment="1">
      <alignment horizontal="right" vertical="center"/>
    </xf>
    <xf numFmtId="0" fontId="10" fillId="0" borderId="78" xfId="0" applyFont="1" applyBorder="1" applyAlignment="1"/>
    <xf numFmtId="0" fontId="12" fillId="0" borderId="78" xfId="0" applyFont="1" applyBorder="1" applyAlignment="1"/>
    <xf numFmtId="164" fontId="12" fillId="0" borderId="78" xfId="0" applyNumberFormat="1" applyFont="1" applyBorder="1" applyAlignment="1">
      <alignment horizontal="right" wrapText="1"/>
    </xf>
    <xf numFmtId="164" fontId="10" fillId="0" borderId="78" xfId="0" applyNumberFormat="1" applyFont="1" applyBorder="1" applyAlignment="1">
      <alignment horizontal="right" wrapText="1"/>
    </xf>
    <xf numFmtId="2" fontId="12" fillId="0" borderId="75" xfId="0" applyNumberFormat="1" applyFont="1" applyBorder="1" applyAlignment="1">
      <alignment horizontal="right"/>
    </xf>
    <xf numFmtId="2" fontId="12" fillId="0" borderId="78" xfId="0" applyNumberFormat="1" applyFont="1" applyBorder="1" applyAlignment="1">
      <alignment horizontal="right"/>
    </xf>
    <xf numFmtId="2" fontId="10" fillId="0" borderId="75" xfId="0" applyNumberFormat="1" applyFont="1" applyBorder="1" applyAlignment="1">
      <alignment horizontal="right"/>
    </xf>
    <xf numFmtId="2" fontId="10" fillId="0" borderId="78" xfId="0" applyNumberFormat="1" applyFont="1" applyBorder="1" applyAlignment="1">
      <alignment horizontal="right"/>
    </xf>
    <xf numFmtId="2" fontId="10" fillId="0" borderId="78" xfId="3" applyNumberFormat="1" applyFont="1" applyFill="1" applyBorder="1" applyAlignment="1">
      <alignment horizontal="right"/>
    </xf>
    <xf numFmtId="164" fontId="16" fillId="0" borderId="75" xfId="0" applyNumberFormat="1" applyFont="1" applyBorder="1" applyAlignment="1">
      <alignment horizontal="right" wrapText="1"/>
    </xf>
    <xf numFmtId="164" fontId="16" fillId="0" borderId="78" xfId="0" applyNumberFormat="1" applyFont="1" applyBorder="1" applyAlignment="1">
      <alignment horizontal="right" wrapText="1"/>
    </xf>
    <xf numFmtId="0" fontId="10" fillId="0" borderId="75" xfId="3" applyFont="1" applyFill="1" applyBorder="1" applyAlignment="1">
      <alignment horizontal="right"/>
    </xf>
    <xf numFmtId="0" fontId="13" fillId="0" borderId="75" xfId="3" applyFont="1" applyFill="1" applyBorder="1" applyAlignment="1">
      <alignment horizontal="right"/>
    </xf>
    <xf numFmtId="0" fontId="10" fillId="0" borderId="78" xfId="3" applyFont="1" applyFill="1" applyBorder="1" applyAlignment="1">
      <alignment horizontal="right"/>
    </xf>
    <xf numFmtId="0" fontId="12" fillId="0" borderId="75" xfId="3" applyFont="1" applyFill="1" applyBorder="1"/>
    <xf numFmtId="1" fontId="13" fillId="0" borderId="75" xfId="3" applyNumberFormat="1" applyFont="1" applyFill="1" applyBorder="1" applyAlignment="1">
      <alignment horizontal="right"/>
    </xf>
    <xf numFmtId="1" fontId="10" fillId="0" borderId="75" xfId="3" applyNumberFormat="1" applyFont="1" applyFill="1" applyBorder="1"/>
    <xf numFmtId="0" fontId="10" fillId="0" borderId="75" xfId="4" applyFont="1" applyFill="1" applyBorder="1"/>
    <xf numFmtId="164" fontId="12" fillId="0" borderId="75" xfId="4" applyNumberFormat="1" applyFont="1" applyFill="1" applyBorder="1" applyAlignment="1"/>
    <xf numFmtId="164" fontId="12" fillId="0" borderId="75" xfId="4" applyNumberFormat="1" applyFont="1" applyFill="1" applyBorder="1" applyAlignment="1">
      <alignment horizontal="right" wrapText="1"/>
    </xf>
    <xf numFmtId="164" fontId="12" fillId="0" borderId="75" xfId="4" applyNumberFormat="1" applyFont="1" applyFill="1" applyBorder="1" applyAlignment="1">
      <alignment horizontal="right"/>
    </xf>
    <xf numFmtId="164" fontId="12" fillId="0" borderId="78" xfId="4" applyNumberFormat="1" applyFont="1" applyFill="1" applyBorder="1" applyAlignment="1">
      <alignment horizontal="right"/>
    </xf>
    <xf numFmtId="164" fontId="10" fillId="0" borderId="75" xfId="4" applyNumberFormat="1" applyFont="1" applyFill="1" applyBorder="1" applyAlignment="1">
      <alignment horizontal="right" wrapText="1"/>
    </xf>
    <xf numFmtId="1" fontId="10" fillId="0" borderId="75" xfId="4" applyNumberFormat="1" applyFont="1" applyFill="1" applyBorder="1"/>
    <xf numFmtId="1" fontId="10" fillId="0" borderId="78" xfId="4" applyNumberFormat="1" applyFont="1" applyFill="1" applyBorder="1"/>
    <xf numFmtId="164" fontId="12" fillId="0" borderId="75" xfId="4" applyNumberFormat="1" applyFont="1" applyFill="1" applyBorder="1"/>
    <xf numFmtId="164" fontId="12" fillId="0" borderId="78" xfId="4" applyNumberFormat="1" applyFont="1" applyFill="1" applyBorder="1"/>
    <xf numFmtId="0" fontId="12" fillId="0" borderId="75" xfId="4" applyNumberFormat="1" applyFont="1" applyFill="1" applyBorder="1" applyAlignment="1">
      <alignment horizontal="right"/>
    </xf>
    <xf numFmtId="164" fontId="12" fillId="0" borderId="75" xfId="2" applyNumberFormat="1" applyFont="1" applyFill="1" applyBorder="1" applyAlignment="1">
      <alignment horizontal="right" vertical="center" wrapText="1"/>
    </xf>
    <xf numFmtId="164" fontId="12" fillId="0" borderId="78" xfId="2" applyNumberFormat="1" applyFont="1" applyFill="1" applyBorder="1" applyAlignment="1">
      <alignment horizontal="right" vertical="center" wrapText="1"/>
    </xf>
    <xf numFmtId="0" fontId="83" fillId="0" borderId="75" xfId="2" applyFont="1" applyFill="1" applyBorder="1" applyAlignment="1"/>
    <xf numFmtId="0" fontId="83" fillId="0" borderId="78" xfId="2" applyFont="1" applyFill="1" applyBorder="1" applyAlignment="1"/>
    <xf numFmtId="0" fontId="12" fillId="0" borderId="77" xfId="2" applyFont="1" applyFill="1" applyBorder="1" applyAlignment="1">
      <alignment horizontal="right"/>
    </xf>
    <xf numFmtId="0" fontId="30" fillId="0" borderId="75" xfId="2" applyFont="1" applyFill="1" applyBorder="1"/>
    <xf numFmtId="0" fontId="30" fillId="0" borderId="78" xfId="2" applyFont="1" applyFill="1" applyBorder="1"/>
    <xf numFmtId="0" fontId="10" fillId="0" borderId="103" xfId="6" applyFont="1" applyFill="1" applyBorder="1" applyAlignment="1">
      <alignment horizontal="center" vertical="center" wrapText="1"/>
    </xf>
    <xf numFmtId="0" fontId="10" fillId="0" borderId="113" xfId="0" applyFont="1" applyFill="1" applyBorder="1" applyAlignment="1">
      <alignment horizontal="center" vertical="center" wrapText="1"/>
    </xf>
    <xf numFmtId="1" fontId="12" fillId="0" borderId="82" xfId="1534" applyNumberFormat="1" applyFont="1" applyFill="1" applyBorder="1" applyAlignment="1">
      <alignment horizontal="right"/>
    </xf>
    <xf numFmtId="2" fontId="12" fillId="0" borderId="82" xfId="1534" applyNumberFormat="1" applyFont="1" applyFill="1" applyBorder="1" applyAlignment="1">
      <alignment horizontal="right"/>
    </xf>
    <xf numFmtId="2" fontId="12" fillId="0" borderId="53" xfId="1534" applyNumberFormat="1" applyFont="1" applyFill="1" applyBorder="1" applyAlignment="1">
      <alignment horizontal="right"/>
    </xf>
    <xf numFmtId="1" fontId="10" fillId="0" borderId="82" xfId="1534" applyNumberFormat="1" applyFont="1" applyFill="1" applyBorder="1" applyAlignment="1">
      <alignment horizontal="right"/>
    </xf>
    <xf numFmtId="2" fontId="10" fillId="0" borderId="82" xfId="1534" applyNumberFormat="1" applyFont="1" applyFill="1" applyBorder="1" applyAlignment="1">
      <alignment horizontal="right"/>
    </xf>
    <xf numFmtId="2" fontId="10" fillId="0" borderId="53" xfId="1534" applyNumberFormat="1" applyFont="1" applyFill="1" applyBorder="1" applyAlignment="1">
      <alignment horizontal="right"/>
    </xf>
    <xf numFmtId="164" fontId="12" fillId="0" borderId="0" xfId="1528" applyNumberFormat="1" applyFont="1" applyAlignment="1">
      <alignment horizontal="right"/>
    </xf>
    <xf numFmtId="164" fontId="12" fillId="0" borderId="82" xfId="1528" applyNumberFormat="1" applyFont="1" applyBorder="1" applyAlignment="1">
      <alignment horizontal="right"/>
    </xf>
    <xf numFmtId="164" fontId="12" fillId="0" borderId="0" xfId="0" applyNumberFormat="1" applyFont="1" applyAlignment="1">
      <alignment horizontal="right"/>
    </xf>
    <xf numFmtId="164" fontId="12" fillId="0" borderId="82" xfId="0" applyNumberFormat="1" applyFont="1" applyBorder="1" applyAlignment="1">
      <alignment horizontal="right"/>
    </xf>
    <xf numFmtId="3" fontId="12" fillId="0" borderId="82" xfId="0" applyNumberFormat="1" applyFont="1" applyBorder="1" applyAlignment="1">
      <alignment horizontal="right"/>
    </xf>
    <xf numFmtId="164" fontId="10" fillId="0" borderId="0" xfId="0" applyNumberFormat="1" applyFont="1" applyFill="1" applyAlignment="1">
      <alignment horizontal="right"/>
    </xf>
    <xf numFmtId="164" fontId="10" fillId="0" borderId="82" xfId="0" applyNumberFormat="1" applyFont="1" applyFill="1" applyBorder="1" applyAlignment="1">
      <alignment horizontal="right"/>
    </xf>
    <xf numFmtId="164" fontId="10" fillId="0" borderId="53" xfId="0" applyNumberFormat="1" applyFont="1" applyBorder="1" applyAlignment="1">
      <alignment horizontal="right"/>
    </xf>
    <xf numFmtId="164" fontId="10" fillId="0" borderId="82" xfId="0" applyNumberFormat="1" applyFont="1" applyBorder="1" applyAlignment="1">
      <alignment horizontal="right"/>
    </xf>
    <xf numFmtId="3" fontId="10" fillId="0" borderId="82" xfId="0" applyNumberFormat="1" applyFont="1" applyBorder="1" applyAlignment="1">
      <alignment horizontal="right"/>
    </xf>
    <xf numFmtId="164" fontId="10" fillId="0" borderId="0" xfId="0" applyNumberFormat="1" applyFont="1" applyAlignment="1">
      <alignment horizontal="right"/>
    </xf>
    <xf numFmtId="164" fontId="10" fillId="0" borderId="82" xfId="1528" applyNumberFormat="1" applyFont="1" applyBorder="1" applyAlignment="1">
      <alignment horizontal="right"/>
    </xf>
    <xf numFmtId="4" fontId="12" fillId="0" borderId="82" xfId="0" applyNumberFormat="1" applyFont="1" applyBorder="1" applyAlignment="1">
      <alignment horizontal="right"/>
    </xf>
    <xf numFmtId="165" fontId="12" fillId="0" borderId="82" xfId="0" applyNumberFormat="1" applyFont="1" applyBorder="1" applyAlignment="1">
      <alignment horizontal="right"/>
    </xf>
    <xf numFmtId="165" fontId="12" fillId="0" borderId="53" xfId="0" applyNumberFormat="1" applyFont="1" applyBorder="1" applyAlignment="1">
      <alignment horizontal="right"/>
    </xf>
    <xf numFmtId="4" fontId="10" fillId="0" borderId="82" xfId="0" applyNumberFormat="1" applyFont="1" applyBorder="1" applyAlignment="1">
      <alignment horizontal="right"/>
    </xf>
    <xf numFmtId="165" fontId="10" fillId="0" borderId="82" xfId="0" applyNumberFormat="1" applyFont="1" applyBorder="1" applyAlignment="1">
      <alignment horizontal="right"/>
    </xf>
    <xf numFmtId="165" fontId="10" fillId="0" borderId="53" xfId="0" applyNumberFormat="1" applyFont="1" applyBorder="1" applyAlignment="1">
      <alignment horizontal="right"/>
    </xf>
    <xf numFmtId="4" fontId="10" fillId="0" borderId="82" xfId="1528" applyNumberFormat="1" applyFont="1" applyFill="1" applyBorder="1" applyAlignment="1">
      <alignment horizontal="right"/>
    </xf>
    <xf numFmtId="165" fontId="10" fillId="0" borderId="82" xfId="1528" applyNumberFormat="1" applyFont="1" applyFill="1" applyBorder="1" applyAlignment="1">
      <alignment horizontal="right"/>
    </xf>
    <xf numFmtId="165" fontId="10" fillId="0" borderId="53" xfId="1528" applyNumberFormat="1" applyFont="1" applyFill="1" applyBorder="1" applyAlignment="1">
      <alignment horizontal="right"/>
    </xf>
    <xf numFmtId="4" fontId="12" fillId="0" borderId="82" xfId="1528" applyNumberFormat="1" applyFont="1" applyFill="1" applyBorder="1" applyAlignment="1">
      <alignment horizontal="right"/>
    </xf>
    <xf numFmtId="165" fontId="12" fillId="0" borderId="82" xfId="1528" applyNumberFormat="1" applyFont="1" applyFill="1" applyBorder="1" applyAlignment="1">
      <alignment horizontal="right"/>
    </xf>
    <xf numFmtId="165" fontId="12" fillId="0" borderId="53" xfId="1528" applyNumberFormat="1" applyFont="1" applyFill="1" applyBorder="1" applyAlignment="1">
      <alignment horizontal="right"/>
    </xf>
    <xf numFmtId="0" fontId="10" fillId="0" borderId="17" xfId="2" applyFont="1" applyFill="1" applyBorder="1" applyAlignment="1">
      <alignment horizontal="center" vertical="center" wrapText="1"/>
    </xf>
    <xf numFmtId="164" fontId="12" fillId="0" borderId="0" xfId="0" applyNumberFormat="1" applyFont="1" applyFill="1" applyAlignment="1">
      <alignment horizontal="right"/>
    </xf>
    <xf numFmtId="164" fontId="12" fillId="0" borderId="82" xfId="0" applyNumberFormat="1" applyFont="1" applyFill="1" applyBorder="1" applyAlignment="1">
      <alignment horizontal="right"/>
    </xf>
    <xf numFmtId="0" fontId="12" fillId="0" borderId="82" xfId="0" applyNumberFormat="1" applyFont="1" applyBorder="1" applyAlignment="1">
      <alignment horizontal="right"/>
    </xf>
    <xf numFmtId="2" fontId="12" fillId="0" borderId="82" xfId="0" applyNumberFormat="1" applyFont="1" applyBorder="1" applyAlignment="1">
      <alignment horizontal="right"/>
    </xf>
    <xf numFmtId="0" fontId="10" fillId="0" borderId="82" xfId="0" applyNumberFormat="1" applyFont="1" applyBorder="1" applyAlignment="1">
      <alignment horizontal="right"/>
    </xf>
    <xf numFmtId="2" fontId="10" fillId="0" borderId="82" xfId="0" applyNumberFormat="1" applyFont="1" applyBorder="1" applyAlignment="1">
      <alignment horizontal="right"/>
    </xf>
    <xf numFmtId="0" fontId="12" fillId="0" borderId="0" xfId="0" applyNumberFormat="1" applyFont="1" applyAlignment="1">
      <alignment horizontal="right"/>
    </xf>
    <xf numFmtId="0" fontId="10" fillId="0" borderId="0" xfId="0" applyNumberFormat="1" applyFont="1" applyAlignment="1">
      <alignment horizontal="right"/>
    </xf>
    <xf numFmtId="164" fontId="10" fillId="0" borderId="75" xfId="2" applyNumberFormat="1" applyFont="1" applyBorder="1" applyAlignment="1">
      <alignment horizontal="right" wrapText="1"/>
    </xf>
    <xf numFmtId="2" fontId="10" fillId="0" borderId="75" xfId="2" applyNumberFormat="1" applyFont="1" applyBorder="1" applyAlignment="1">
      <alignment horizontal="right" wrapText="1"/>
    </xf>
    <xf numFmtId="164" fontId="10" fillId="0" borderId="78" xfId="2" applyNumberFormat="1" applyFont="1" applyBorder="1" applyAlignment="1">
      <alignment horizontal="right" wrapText="1"/>
    </xf>
    <xf numFmtId="164" fontId="10" fillId="0" borderId="75" xfId="2" applyNumberFormat="1" applyFont="1" applyBorder="1" applyAlignment="1">
      <alignment horizontal="right"/>
    </xf>
    <xf numFmtId="2" fontId="10" fillId="0" borderId="75" xfId="2" applyNumberFormat="1" applyFont="1" applyBorder="1" applyAlignment="1">
      <alignment horizontal="right"/>
    </xf>
    <xf numFmtId="164" fontId="10" fillId="0" borderId="78" xfId="2" applyNumberFormat="1" applyFont="1" applyBorder="1" applyAlignment="1">
      <alignment horizontal="right"/>
    </xf>
    <xf numFmtId="0" fontId="10" fillId="0" borderId="0" xfId="2" applyFont="1" applyFill="1"/>
    <xf numFmtId="0" fontId="10" fillId="0" borderId="0" xfId="2" applyFont="1" applyFill="1" applyAlignment="1">
      <alignment horizontal="right"/>
    </xf>
    <xf numFmtId="0" fontId="10" fillId="0" borderId="76" xfId="0" applyFont="1" applyFill="1" applyBorder="1"/>
    <xf numFmtId="164" fontId="10" fillId="0" borderId="76" xfId="2" applyNumberFormat="1" applyFont="1" applyFill="1" applyBorder="1"/>
    <xf numFmtId="164" fontId="10" fillId="0" borderId="77" xfId="2" applyNumberFormat="1" applyFont="1" applyFill="1" applyBorder="1"/>
    <xf numFmtId="164" fontId="10" fillId="0" borderId="77" xfId="2" applyNumberFormat="1" applyFont="1" applyFill="1" applyBorder="1" applyAlignment="1"/>
    <xf numFmtId="0" fontId="10" fillId="0" borderId="75" xfId="2" applyNumberFormat="1" applyFont="1" applyFill="1" applyBorder="1" applyAlignment="1">
      <alignment horizontal="right" wrapText="1"/>
    </xf>
    <xf numFmtId="0" fontId="13" fillId="0" borderId="75" xfId="2" applyFont="1" applyFill="1" applyBorder="1" applyAlignment="1">
      <alignment horizontal="right" wrapText="1"/>
    </xf>
    <xf numFmtId="0" fontId="13" fillId="0" borderId="78" xfId="2" applyFont="1" applyFill="1" applyBorder="1" applyAlignment="1">
      <alignment horizontal="right" wrapText="1"/>
    </xf>
    <xf numFmtId="164" fontId="10" fillId="0" borderId="75" xfId="2" applyNumberFormat="1" applyFont="1" applyFill="1" applyBorder="1" applyAlignment="1">
      <alignment horizontal="right" vertical="center"/>
    </xf>
    <xf numFmtId="2" fontId="10" fillId="0" borderId="75" xfId="2" applyNumberFormat="1" applyFont="1" applyFill="1" applyBorder="1" applyAlignment="1">
      <alignment horizontal="right" vertical="center"/>
    </xf>
    <xf numFmtId="2" fontId="10" fillId="0" borderId="78" xfId="2" applyNumberFormat="1" applyFont="1" applyFill="1" applyBorder="1" applyAlignment="1">
      <alignment horizontal="right" vertical="center"/>
    </xf>
    <xf numFmtId="2" fontId="10" fillId="0" borderId="78" xfId="2" applyNumberFormat="1" applyFont="1" applyFill="1" applyBorder="1" applyAlignment="1">
      <alignment horizontal="right"/>
    </xf>
    <xf numFmtId="2" fontId="10" fillId="0" borderId="0" xfId="2" applyNumberFormat="1" applyFont="1" applyFill="1" applyAlignment="1">
      <alignment horizontal="right"/>
    </xf>
    <xf numFmtId="49" fontId="10" fillId="0" borderId="78" xfId="2" applyNumberFormat="1" applyFont="1" applyFill="1" applyBorder="1" applyAlignment="1">
      <alignment horizontal="right" wrapText="1"/>
    </xf>
    <xf numFmtId="0" fontId="10" fillId="0" borderId="78" xfId="2" applyNumberFormat="1" applyFont="1" applyFill="1" applyBorder="1" applyAlignment="1">
      <alignment horizontal="right" wrapText="1"/>
    </xf>
    <xf numFmtId="164" fontId="12" fillId="0" borderId="53" xfId="2" applyNumberFormat="1" applyFont="1" applyFill="1" applyBorder="1"/>
    <xf numFmtId="164" fontId="12" fillId="0" borderId="78" xfId="0" applyNumberFormat="1" applyFont="1" applyBorder="1"/>
    <xf numFmtId="164" fontId="10" fillId="0" borderId="78" xfId="3" applyNumberFormat="1" applyFont="1" applyFill="1" applyBorder="1"/>
    <xf numFmtId="168" fontId="10" fillId="0" borderId="0" xfId="2" applyNumberFormat="1" applyFont="1" applyFill="1" applyAlignment="1">
      <alignment horizontal="right"/>
    </xf>
    <xf numFmtId="164" fontId="12" fillId="0" borderId="75" xfId="0" applyNumberFormat="1" applyFont="1" applyBorder="1"/>
    <xf numFmtId="0" fontId="12" fillId="0" borderId="82" xfId="2" applyFont="1" applyFill="1" applyBorder="1" applyAlignment="1"/>
    <xf numFmtId="0" fontId="12" fillId="0" borderId="53" xfId="2" applyFont="1" applyFill="1" applyBorder="1" applyAlignment="1"/>
    <xf numFmtId="164" fontId="12" fillId="0" borderId="82" xfId="2" applyNumberFormat="1" applyFont="1" applyFill="1" applyBorder="1" applyAlignment="1">
      <alignment horizontal="right"/>
    </xf>
    <xf numFmtId="164" fontId="12" fillId="0" borderId="53" xfId="2" applyNumberFormat="1" applyFont="1" applyFill="1" applyBorder="1" applyAlignment="1"/>
    <xf numFmtId="164" fontId="30" fillId="0" borderId="39" xfId="0" applyNumberFormat="1" applyFont="1" applyFill="1" applyBorder="1"/>
    <xf numFmtId="164" fontId="10" fillId="0" borderId="82" xfId="2" applyNumberFormat="1" applyFont="1" applyFill="1" applyBorder="1" applyAlignment="1">
      <alignment horizontal="right"/>
    </xf>
    <xf numFmtId="164" fontId="10" fillId="0" borderId="53" xfId="2" applyNumberFormat="1" applyFont="1" applyFill="1" applyBorder="1" applyAlignment="1"/>
    <xf numFmtId="164" fontId="10" fillId="0" borderId="82" xfId="2" applyNumberFormat="1" applyFont="1" applyFill="1" applyBorder="1" applyAlignment="1"/>
    <xf numFmtId="164" fontId="12" fillId="0" borderId="82" xfId="2" applyNumberFormat="1" applyFont="1" applyFill="1" applyBorder="1" applyAlignment="1"/>
    <xf numFmtId="0" fontId="12" fillId="0" borderId="82" xfId="2" applyFont="1" applyBorder="1" applyAlignment="1">
      <alignment horizontal="right"/>
    </xf>
    <xf numFmtId="164" fontId="12" fillId="0" borderId="82" xfId="2" applyNumberFormat="1" applyFont="1" applyBorder="1" applyAlignment="1">
      <alignment horizontal="right"/>
    </xf>
    <xf numFmtId="0" fontId="12" fillId="0" borderId="53" xfId="2" applyFont="1" applyBorder="1" applyAlignment="1">
      <alignment horizontal="right"/>
    </xf>
    <xf numFmtId="0" fontId="10" fillId="0" borderId="82" xfId="2" applyFont="1" applyBorder="1" applyAlignment="1">
      <alignment horizontal="right"/>
    </xf>
    <xf numFmtId="164" fontId="10" fillId="0" borderId="82" xfId="2" applyNumberFormat="1" applyFont="1" applyBorder="1" applyAlignment="1">
      <alignment horizontal="right"/>
    </xf>
    <xf numFmtId="0" fontId="10" fillId="0" borderId="53" xfId="2" applyFont="1" applyBorder="1" applyAlignment="1">
      <alignment horizontal="right"/>
    </xf>
    <xf numFmtId="0" fontId="100" fillId="0" borderId="82" xfId="2" applyNumberFormat="1" applyFont="1" applyBorder="1" applyAlignment="1">
      <alignment horizontal="right"/>
    </xf>
    <xf numFmtId="164" fontId="10" fillId="0" borderId="75" xfId="0" applyNumberFormat="1" applyFont="1" applyFill="1" applyBorder="1"/>
    <xf numFmtId="164" fontId="10" fillId="0" borderId="75" xfId="0" applyNumberFormat="1" applyFont="1" applyFill="1" applyBorder="1" applyAlignment="1">
      <alignment horizontal="right" wrapText="1"/>
    </xf>
    <xf numFmtId="164" fontId="10" fillId="0" borderId="53" xfId="0" applyNumberFormat="1" applyFont="1" applyFill="1" applyBorder="1" applyAlignment="1">
      <alignment horizontal="right" wrapText="1"/>
    </xf>
    <xf numFmtId="164" fontId="96" fillId="0" borderId="75" xfId="0" applyNumberFormat="1" applyFont="1" applyFill="1" applyBorder="1" applyAlignment="1">
      <alignment horizontal="right" vertical="top" wrapText="1"/>
    </xf>
    <xf numFmtId="164" fontId="96" fillId="0" borderId="53" xfId="0" applyNumberFormat="1" applyFont="1" applyFill="1" applyBorder="1" applyAlignment="1">
      <alignment horizontal="right" vertical="top" wrapText="1"/>
    </xf>
    <xf numFmtId="164" fontId="10" fillId="2" borderId="75" xfId="2" applyNumberFormat="1" applyFont="1" applyFill="1" applyBorder="1" applyAlignment="1">
      <alignment horizontal="right" wrapText="1"/>
    </xf>
    <xf numFmtId="0" fontId="112" fillId="0" borderId="0" xfId="0" applyFont="1"/>
    <xf numFmtId="0" fontId="10" fillId="0" borderId="39" xfId="6" applyNumberFormat="1" applyFont="1" applyFill="1" applyBorder="1" applyAlignment="1">
      <alignment horizontal="left" wrapText="1" indent="1"/>
    </xf>
    <xf numFmtId="0" fontId="11" fillId="0" borderId="39" xfId="6" applyNumberFormat="1" applyFont="1" applyFill="1" applyBorder="1" applyAlignment="1">
      <alignment horizontal="left" wrapText="1" indent="1"/>
    </xf>
    <xf numFmtId="0" fontId="11" fillId="0" borderId="39" xfId="6" applyNumberFormat="1" applyFont="1" applyFill="1" applyBorder="1" applyAlignment="1">
      <alignment horizontal="left" wrapText="1"/>
    </xf>
    <xf numFmtId="0" fontId="10" fillId="0" borderId="39" xfId="6" applyNumberFormat="1" applyFont="1" applyFill="1" applyBorder="1" applyAlignment="1">
      <alignment horizontal="left" wrapText="1"/>
    </xf>
    <xf numFmtId="0" fontId="10" fillId="0" borderId="53" xfId="6" applyFont="1" applyFill="1" applyBorder="1"/>
    <xf numFmtId="0" fontId="10" fillId="0" borderId="53" xfId="0" applyFont="1" applyFill="1" applyBorder="1"/>
    <xf numFmtId="2" fontId="10" fillId="0" borderId="53" xfId="0" applyNumberFormat="1" applyFont="1" applyFill="1" applyBorder="1"/>
    <xf numFmtId="0" fontId="10" fillId="0" borderId="53" xfId="0" applyFont="1" applyFill="1" applyBorder="1" applyAlignment="1"/>
    <xf numFmtId="2" fontId="10" fillId="0" borderId="75" xfId="0" applyNumberFormat="1" applyFont="1" applyFill="1" applyBorder="1" applyAlignment="1">
      <alignment wrapText="1"/>
    </xf>
    <xf numFmtId="2" fontId="10" fillId="0" borderId="0" xfId="0" applyNumberFormat="1" applyFont="1" applyFill="1"/>
    <xf numFmtId="2" fontId="10" fillId="0" borderId="39" xfId="0" applyNumberFormat="1" applyFont="1" applyFill="1" applyBorder="1" applyAlignment="1">
      <alignment horizontal="right" wrapText="1"/>
    </xf>
    <xf numFmtId="164" fontId="27" fillId="0" borderId="53" xfId="2" applyNumberFormat="1" applyFont="1" applyFill="1" applyBorder="1" applyAlignment="1">
      <alignment horizontal="right" wrapText="1"/>
    </xf>
    <xf numFmtId="2" fontId="10" fillId="0" borderId="0" xfId="6" applyNumberFormat="1" applyFont="1" applyFill="1"/>
    <xf numFmtId="2" fontId="10" fillId="0" borderId="53" xfId="6" applyNumberFormat="1" applyFont="1" applyFill="1" applyBorder="1"/>
    <xf numFmtId="2" fontId="10" fillId="0" borderId="0" xfId="6" applyNumberFormat="1" applyFont="1" applyFill="1" applyAlignment="1">
      <alignment horizontal="right"/>
    </xf>
    <xf numFmtId="2" fontId="10" fillId="0" borderId="75" xfId="0" applyNumberFormat="1" applyFont="1" applyFill="1" applyBorder="1" applyAlignment="1">
      <alignment horizontal="right"/>
    </xf>
    <xf numFmtId="2" fontId="10" fillId="0" borderId="75" xfId="6" applyNumberFormat="1" applyFont="1" applyFill="1" applyBorder="1"/>
    <xf numFmtId="2" fontId="16" fillId="0" borderId="0" xfId="0" applyNumberFormat="1" applyFont="1"/>
    <xf numFmtId="2" fontId="10" fillId="0" borderId="75" xfId="0" applyNumberFormat="1" applyFont="1" applyFill="1" applyBorder="1" applyAlignment="1"/>
    <xf numFmtId="0" fontId="10" fillId="0" borderId="39" xfId="2" applyFont="1" applyFill="1" applyBorder="1" applyAlignment="1">
      <alignment horizontal="right" wrapText="1"/>
    </xf>
    <xf numFmtId="0" fontId="30" fillId="0" borderId="76" xfId="0" applyFont="1" applyFill="1" applyBorder="1" applyAlignment="1"/>
    <xf numFmtId="0" fontId="30" fillId="0" borderId="77" xfId="0" applyFont="1" applyFill="1" applyBorder="1" applyAlignment="1"/>
    <xf numFmtId="0" fontId="10" fillId="0" borderId="82" xfId="0" applyFont="1" applyBorder="1" applyAlignment="1"/>
    <xf numFmtId="164" fontId="10" fillId="2" borderId="82" xfId="2" applyNumberFormat="1" applyFont="1" applyFill="1" applyBorder="1" applyAlignment="1">
      <alignment horizontal="right" wrapText="1"/>
    </xf>
    <xf numFmtId="164" fontId="10" fillId="0" borderId="82" xfId="3" applyNumberFormat="1" applyFont="1" applyFill="1" applyBorder="1"/>
    <xf numFmtId="164" fontId="10" fillId="0" borderId="82" xfId="3" applyNumberFormat="1" applyFont="1" applyFill="1" applyBorder="1" applyAlignment="1">
      <alignment horizontal="right"/>
    </xf>
    <xf numFmtId="0" fontId="10" fillId="0" borderId="82" xfId="3" applyFont="1" applyBorder="1"/>
    <xf numFmtId="0" fontId="10" fillId="0" borderId="82" xfId="3" applyFont="1" applyFill="1" applyBorder="1"/>
    <xf numFmtId="1" fontId="10" fillId="0" borderId="82" xfId="3" applyNumberFormat="1" applyFont="1" applyFill="1" applyBorder="1"/>
    <xf numFmtId="0" fontId="46" fillId="0" borderId="82" xfId="3" applyFont="1" applyFill="1" applyBorder="1"/>
    <xf numFmtId="164" fontId="47" fillId="0" borderId="82" xfId="3" applyNumberFormat="1" applyFont="1" applyFill="1" applyBorder="1"/>
    <xf numFmtId="164" fontId="10" fillId="0" borderId="53" xfId="2" applyNumberFormat="1" applyFont="1" applyFill="1" applyBorder="1" applyAlignment="1">
      <alignment horizontal="right"/>
    </xf>
    <xf numFmtId="164" fontId="12" fillId="0" borderId="53" xfId="2" applyNumberFormat="1" applyFont="1" applyFill="1" applyBorder="1" applyAlignment="1">
      <alignment horizontal="right"/>
    </xf>
    <xf numFmtId="164" fontId="10" fillId="0" borderId="82" xfId="2" applyNumberFormat="1" applyFont="1" applyFill="1" applyBorder="1" applyAlignment="1">
      <alignment wrapText="1"/>
    </xf>
    <xf numFmtId="164" fontId="10" fillId="0" borderId="82" xfId="2" applyNumberFormat="1" applyFont="1" applyFill="1" applyBorder="1"/>
    <xf numFmtId="164" fontId="10" fillId="0" borderId="82" xfId="2" applyNumberFormat="1" applyFont="1" applyBorder="1" applyAlignment="1">
      <alignment horizontal="right" wrapText="1"/>
    </xf>
    <xf numFmtId="164" fontId="10" fillId="0" borderId="82" xfId="2" applyNumberFormat="1" applyFont="1" applyBorder="1"/>
    <xf numFmtId="0" fontId="10" fillId="0" borderId="82" xfId="2" applyFont="1" applyFill="1" applyBorder="1"/>
    <xf numFmtId="164" fontId="46" fillId="0" borderId="82" xfId="3" applyNumberFormat="1" applyFont="1" applyFill="1" applyBorder="1"/>
    <xf numFmtId="164" fontId="27" fillId="0" borderId="82" xfId="2" applyNumberFormat="1" applyFont="1" applyFill="1" applyBorder="1"/>
    <xf numFmtId="164" fontId="12" fillId="0" borderId="82" xfId="2" applyNumberFormat="1" applyFont="1" applyFill="1" applyBorder="1" applyAlignment="1">
      <alignment horizontal="right" vertical="center"/>
    </xf>
    <xf numFmtId="164" fontId="12" fillId="0" borderId="53" xfId="2" applyNumberFormat="1" applyFont="1" applyFill="1" applyBorder="1" applyAlignment="1">
      <alignment horizontal="right" vertical="center"/>
    </xf>
    <xf numFmtId="164" fontId="10" fillId="0" borderId="82" xfId="2" applyNumberFormat="1" applyFont="1" applyFill="1" applyBorder="1" applyAlignment="1">
      <alignment vertical="center"/>
    </xf>
    <xf numFmtId="164" fontId="10" fillId="0" borderId="53" xfId="2" applyNumberFormat="1" applyFont="1" applyFill="1" applyBorder="1" applyAlignment="1">
      <alignment vertical="center"/>
    </xf>
    <xf numFmtId="164" fontId="16" fillId="0" borderId="82" xfId="2" applyNumberFormat="1" applyFont="1" applyFill="1" applyBorder="1"/>
    <xf numFmtId="164" fontId="16" fillId="0" borderId="53" xfId="2" applyNumberFormat="1" applyFont="1" applyFill="1" applyBorder="1"/>
    <xf numFmtId="164" fontId="10" fillId="0" borderId="82" xfId="2" quotePrefix="1" applyNumberFormat="1" applyFont="1" applyFill="1" applyBorder="1" applyAlignment="1">
      <alignment horizontal="right"/>
    </xf>
    <xf numFmtId="0" fontId="12" fillId="0" borderId="75" xfId="2" applyNumberFormat="1" applyFont="1" applyFill="1" applyBorder="1" applyAlignment="1">
      <alignment horizontal="right"/>
    </xf>
    <xf numFmtId="164" fontId="99" fillId="0" borderId="75" xfId="2" applyNumberFormat="1" applyFont="1" applyFill="1" applyBorder="1" applyAlignment="1">
      <alignment horizontal="right"/>
    </xf>
    <xf numFmtId="1" fontId="10" fillId="0" borderId="75" xfId="2" applyNumberFormat="1" applyFont="1" applyFill="1" applyBorder="1" applyAlignment="1"/>
    <xf numFmtId="1" fontId="12" fillId="0" borderId="75" xfId="2" applyNumberFormat="1" applyFont="1" applyFill="1" applyBorder="1" applyAlignment="1">
      <alignment horizontal="right"/>
    </xf>
    <xf numFmtId="1" fontId="30" fillId="0" borderId="75" xfId="0" applyNumberFormat="1" applyFont="1" applyFill="1" applyBorder="1"/>
    <xf numFmtId="164" fontId="30" fillId="0" borderId="75" xfId="0" applyNumberFormat="1" applyFont="1" applyFill="1" applyBorder="1"/>
    <xf numFmtId="0" fontId="10" fillId="0" borderId="75" xfId="2" applyNumberFormat="1" applyFont="1" applyFill="1" applyBorder="1" applyAlignment="1">
      <alignment horizontal="right"/>
    </xf>
    <xf numFmtId="164" fontId="96" fillId="0" borderId="75" xfId="2" applyNumberFormat="1" applyFont="1" applyFill="1" applyBorder="1" applyAlignment="1">
      <alignment horizontal="right"/>
    </xf>
    <xf numFmtId="0" fontId="99" fillId="0" borderId="75" xfId="2" applyNumberFormat="1" applyFont="1" applyFill="1" applyBorder="1" applyAlignment="1">
      <alignment horizontal="right"/>
    </xf>
    <xf numFmtId="0" fontId="96" fillId="0" borderId="75" xfId="2" applyNumberFormat="1" applyFont="1" applyFill="1" applyBorder="1" applyAlignment="1">
      <alignment horizontal="right"/>
    </xf>
    <xf numFmtId="0" fontId="108" fillId="0" borderId="75" xfId="0" applyFont="1" applyFill="1" applyBorder="1" applyAlignment="1" applyProtection="1">
      <alignment horizontal="right"/>
    </xf>
    <xf numFmtId="164" fontId="108" fillId="0" borderId="75" xfId="0" applyNumberFormat="1" applyFont="1" applyFill="1" applyBorder="1" applyAlignment="1" applyProtection="1">
      <alignment horizontal="right"/>
    </xf>
    <xf numFmtId="1" fontId="108" fillId="0" borderId="75" xfId="0" applyNumberFormat="1" applyFont="1" applyFill="1" applyBorder="1" applyAlignment="1" applyProtection="1">
      <alignment horizontal="right"/>
    </xf>
    <xf numFmtId="0" fontId="12" fillId="0" borderId="75" xfId="0" applyNumberFormat="1" applyFont="1" applyFill="1" applyBorder="1" applyAlignment="1">
      <alignment horizontal="right"/>
    </xf>
    <xf numFmtId="1" fontId="12" fillId="0" borderId="75" xfId="0" applyNumberFormat="1" applyFont="1" applyFill="1" applyBorder="1" applyAlignment="1">
      <alignment horizontal="right"/>
    </xf>
    <xf numFmtId="164" fontId="12" fillId="0" borderId="75" xfId="0" applyNumberFormat="1" applyFont="1" applyFill="1" applyBorder="1" applyAlignment="1">
      <alignment horizontal="right"/>
    </xf>
    <xf numFmtId="1" fontId="21" fillId="0" borderId="75" xfId="0" applyNumberFormat="1" applyFont="1" applyFill="1" applyBorder="1"/>
    <xf numFmtId="164" fontId="21" fillId="0" borderId="75" xfId="0" applyNumberFormat="1" applyFont="1" applyFill="1" applyBorder="1"/>
    <xf numFmtId="0" fontId="10" fillId="0" borderId="75" xfId="0" applyNumberFormat="1" applyFont="1" applyFill="1" applyBorder="1" applyAlignment="1">
      <alignment horizontal="right"/>
    </xf>
    <xf numFmtId="1" fontId="10" fillId="0" borderId="75" xfId="0" applyNumberFormat="1" applyFont="1" applyFill="1" applyBorder="1" applyAlignment="1">
      <alignment horizontal="right"/>
    </xf>
    <xf numFmtId="164" fontId="10" fillId="0" borderId="75" xfId="0" applyNumberFormat="1" applyFont="1" applyFill="1" applyBorder="1" applyAlignment="1">
      <alignment horizontal="right"/>
    </xf>
    <xf numFmtId="0" fontId="10" fillId="0" borderId="1" xfId="0" applyFont="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39" xfId="6" applyNumberFormat="1" applyFont="1" applyFill="1" applyBorder="1" applyAlignment="1">
      <alignment horizontal="left" wrapText="1" indent="5"/>
    </xf>
    <xf numFmtId="0" fontId="11" fillId="0" borderId="39" xfId="6" applyNumberFormat="1" applyFont="1" applyFill="1" applyBorder="1" applyAlignment="1">
      <alignment horizontal="left" wrapText="1" indent="5"/>
    </xf>
    <xf numFmtId="0" fontId="10" fillId="0" borderId="123" xfId="2" applyFont="1" applyBorder="1" applyAlignment="1">
      <alignment horizontal="right" wrapText="1"/>
    </xf>
    <xf numFmtId="0" fontId="4" fillId="0" borderId="102" xfId="1" applyBorder="1" applyAlignment="1" applyProtection="1">
      <alignment vertical="center"/>
    </xf>
    <xf numFmtId="0" fontId="4" fillId="0" borderId="102" xfId="1" applyBorder="1" applyAlignment="1" applyProtection="1">
      <alignment vertical="center" wrapText="1"/>
    </xf>
    <xf numFmtId="0" fontId="4" fillId="0" borderId="102" xfId="1" applyBorder="1" applyAlignment="1" applyProtection="1">
      <alignment horizontal="left" vertical="center"/>
    </xf>
    <xf numFmtId="0" fontId="4" fillId="0" borderId="0" xfId="1" applyAlignment="1" applyProtection="1"/>
    <xf numFmtId="0" fontId="10" fillId="0" borderId="124" xfId="2" applyFont="1" applyFill="1" applyBorder="1" applyAlignment="1">
      <alignment horizontal="center" vertical="center" wrapText="1"/>
    </xf>
    <xf numFmtId="0" fontId="12" fillId="0" borderId="124" xfId="2" applyFont="1" applyFill="1" applyBorder="1" applyAlignment="1">
      <alignment horizontal="center" vertical="center"/>
    </xf>
    <xf numFmtId="0" fontId="10" fillId="0" borderId="11" xfId="3" applyFont="1" applyFill="1" applyBorder="1" applyAlignment="1">
      <alignment horizontal="center" vertical="center" wrapText="1"/>
    </xf>
    <xf numFmtId="0" fontId="12" fillId="0" borderId="101" xfId="2" applyFont="1" applyFill="1" applyBorder="1" applyAlignment="1">
      <alignment vertical="center" wrapText="1"/>
    </xf>
    <xf numFmtId="0" fontId="12" fillId="0" borderId="101" xfId="2" applyFont="1" applyFill="1" applyBorder="1" applyAlignment="1">
      <alignment vertical="center"/>
    </xf>
    <xf numFmtId="0" fontId="12" fillId="0" borderId="0" xfId="2" applyFont="1" applyFill="1" applyBorder="1" applyAlignment="1">
      <alignment horizontal="center" vertical="center" wrapText="1"/>
    </xf>
    <xf numFmtId="0" fontId="17" fillId="0" borderId="0" xfId="0" applyFont="1" applyBorder="1" applyAlignment="1">
      <alignment horizontal="left" wrapText="1"/>
    </xf>
    <xf numFmtId="0" fontId="18" fillId="0" borderId="0" xfId="0" applyFont="1" applyAlignment="1">
      <alignment horizontal="justify" wrapTex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2" fillId="0" borderId="9" xfId="0" applyFont="1" applyBorder="1" applyAlignment="1">
      <alignment horizontal="center" vertical="center"/>
    </xf>
    <xf numFmtId="0" fontId="12" fillId="0" borderId="5" xfId="0"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0"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5" xfId="0" applyFont="1" applyBorder="1" applyAlignment="1">
      <alignment horizontal="left" vertical="center" wrapText="1" indent="1"/>
    </xf>
    <xf numFmtId="0" fontId="6" fillId="0" borderId="0" xfId="0" applyFont="1" applyAlignment="1">
      <alignment horizontal="left" vertical="center" indent="4"/>
    </xf>
    <xf numFmtId="0" fontId="1" fillId="0" borderId="0" xfId="0" applyFont="1" applyAlignment="1">
      <alignment horizontal="left"/>
    </xf>
    <xf numFmtId="0" fontId="4" fillId="0" borderId="0" xfId="1" applyFont="1" applyFill="1" applyAlignment="1" applyProtection="1">
      <alignment horizontal="right"/>
    </xf>
    <xf numFmtId="0" fontId="5" fillId="0" borderId="0" xfId="0" applyFont="1" applyAlignment="1">
      <alignment horizontal="left"/>
    </xf>
    <xf numFmtId="0" fontId="7" fillId="0" borderId="0" xfId="1" applyFont="1" applyAlignment="1" applyProtection="1">
      <alignment horizontal="right"/>
    </xf>
    <xf numFmtId="0" fontId="2" fillId="0" borderId="0" xfId="0" applyFont="1" applyAlignment="1">
      <alignment horizontal="left"/>
    </xf>
    <xf numFmtId="0" fontId="17" fillId="0" borderId="0" xfId="0" applyFont="1" applyBorder="1" applyAlignment="1">
      <alignment horizontal="left"/>
    </xf>
    <xf numFmtId="0" fontId="18" fillId="0" borderId="0" xfId="0" applyFont="1" applyAlignment="1">
      <alignment horizontal="left"/>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2" fillId="0" borderId="7" xfId="0" applyFont="1" applyBorder="1" applyAlignment="1">
      <alignment horizontal="center" vertical="center"/>
    </xf>
    <xf numFmtId="0" fontId="10" fillId="0" borderId="9"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4" fillId="0" borderId="0" xfId="1" applyFont="1" applyAlignment="1" applyProtection="1">
      <alignment horizontal="right"/>
    </xf>
    <xf numFmtId="0" fontId="10" fillId="0" borderId="15"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8" fillId="0" borderId="0" xfId="0" applyFont="1" applyAlignment="1">
      <alignment horizontal="left" wrapText="1"/>
    </xf>
    <xf numFmtId="0" fontId="12" fillId="0" borderId="13" xfId="0" applyFont="1" applyBorder="1" applyAlignment="1">
      <alignment horizontal="center" vertical="center"/>
    </xf>
    <xf numFmtId="0" fontId="19" fillId="0" borderId="0" xfId="0" applyFont="1" applyAlignment="1">
      <alignment horizontal="left"/>
    </xf>
    <xf numFmtId="0" fontId="4" fillId="3" borderId="0" xfId="1" applyFont="1" applyFill="1" applyAlignment="1" applyProtection="1">
      <alignment horizontal="right" vertical="center"/>
    </xf>
    <xf numFmtId="0" fontId="7" fillId="0" borderId="0" xfId="1" applyFont="1" applyAlignment="1" applyProtection="1">
      <alignment horizontal="right" vertical="center"/>
    </xf>
    <xf numFmtId="0" fontId="10" fillId="0" borderId="17"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1" xfId="0" applyFont="1" applyBorder="1" applyAlignment="1">
      <alignment horizontal="left" vertical="center" wrapText="1" indent="1"/>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10" xfId="0" applyFont="1" applyBorder="1" applyAlignment="1">
      <alignment horizontal="center" vertical="center" wrapText="1"/>
    </xf>
    <xf numFmtId="0" fontId="18" fillId="0" borderId="0" xfId="0" applyFont="1" applyBorder="1" applyAlignment="1">
      <alignment horizontal="left" wrapText="1"/>
    </xf>
    <xf numFmtId="0" fontId="4" fillId="0" borderId="0" xfId="1" applyFont="1" applyAlignment="1" applyProtection="1">
      <alignment horizontal="right" vertical="center"/>
    </xf>
    <xf numFmtId="0" fontId="7" fillId="0" borderId="0" xfId="1" applyFont="1" applyBorder="1" applyAlignment="1" applyProtection="1">
      <alignment horizontal="right" vertical="center"/>
    </xf>
    <xf numFmtId="0" fontId="18" fillId="0" borderId="0" xfId="0" applyFont="1"/>
    <xf numFmtId="0" fontId="6" fillId="0" borderId="0" xfId="0" applyFont="1" applyBorder="1" applyAlignment="1">
      <alignment horizontal="left" vertical="center" indent="4"/>
    </xf>
    <xf numFmtId="0" fontId="5" fillId="0" borderId="0" xfId="0" applyFont="1" applyAlignment="1">
      <alignment horizontal="left" vertical="center"/>
    </xf>
    <xf numFmtId="0" fontId="2" fillId="0" borderId="0" xfId="0" applyFont="1" applyAlignment="1">
      <alignment horizontal="left"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7" fillId="0" borderId="0" xfId="0" applyFont="1" applyAlignment="1">
      <alignment horizontal="left" wrapText="1"/>
    </xf>
    <xf numFmtId="0" fontId="22" fillId="0" borderId="9" xfId="0" applyFont="1" applyBorder="1" applyAlignment="1">
      <alignment horizontal="center" vertical="center"/>
    </xf>
    <xf numFmtId="0" fontId="4" fillId="0" borderId="0" xfId="1" applyBorder="1" applyAlignment="1" applyProtection="1">
      <alignment horizontal="right" vertical="center"/>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9" xfId="0" applyFont="1" applyBorder="1" applyAlignment="1">
      <alignment horizontal="center" vertical="center" wrapText="1"/>
    </xf>
    <xf numFmtId="0" fontId="16" fillId="0" borderId="86" xfId="0" applyFont="1" applyBorder="1" applyAlignment="1">
      <alignment horizontal="center" vertical="center" wrapText="1"/>
    </xf>
    <xf numFmtId="0" fontId="16" fillId="0" borderId="88" xfId="0" applyFont="1" applyBorder="1" applyAlignment="1">
      <alignment horizontal="center" vertical="center" wrapText="1"/>
    </xf>
    <xf numFmtId="0" fontId="16" fillId="0" borderId="105" xfId="0" applyFont="1" applyBorder="1" applyAlignment="1">
      <alignment horizontal="center" vertical="center"/>
    </xf>
    <xf numFmtId="0" fontId="16" fillId="0" borderId="106" xfId="0" applyFont="1" applyBorder="1" applyAlignment="1">
      <alignment horizontal="center" vertical="center"/>
    </xf>
    <xf numFmtId="0" fontId="16" fillId="0" borderId="107" xfId="0" applyFont="1" applyBorder="1" applyAlignment="1">
      <alignment horizontal="center" vertical="center"/>
    </xf>
    <xf numFmtId="0" fontId="16" fillId="0" borderId="107" xfId="0" applyFont="1" applyBorder="1" applyAlignment="1">
      <alignment horizontal="center" vertical="center" wrapText="1"/>
    </xf>
    <xf numFmtId="0" fontId="16" fillId="0" borderId="106" xfId="0" applyFont="1" applyBorder="1" applyAlignment="1">
      <alignment horizontal="center" vertical="center" wrapText="1"/>
    </xf>
    <xf numFmtId="0" fontId="16" fillId="0" borderId="100" xfId="0" applyFont="1" applyBorder="1" applyAlignment="1">
      <alignment horizontal="center" vertical="center" wrapText="1"/>
    </xf>
    <xf numFmtId="0" fontId="16" fillId="0" borderId="96" xfId="0" applyFont="1" applyBorder="1" applyAlignment="1">
      <alignment horizontal="center" vertical="center"/>
    </xf>
    <xf numFmtId="0" fontId="16" fillId="0" borderId="88" xfId="0" applyFont="1" applyBorder="1" applyAlignment="1">
      <alignment horizontal="center" vertical="center"/>
    </xf>
    <xf numFmtId="0" fontId="16" fillId="0" borderId="108" xfId="0" applyFont="1" applyBorder="1" applyAlignment="1">
      <alignment horizontal="center" vertical="center"/>
    </xf>
    <xf numFmtId="0" fontId="16" fillId="0" borderId="109" xfId="0" applyFont="1" applyBorder="1" applyAlignment="1">
      <alignment horizontal="center" vertical="center"/>
    </xf>
    <xf numFmtId="0" fontId="16" fillId="0" borderId="86" xfId="0" applyFont="1" applyBorder="1" applyAlignment="1">
      <alignment horizontal="center" vertical="center"/>
    </xf>
    <xf numFmtId="0" fontId="16" fillId="0" borderId="103" xfId="0" applyFont="1" applyBorder="1" applyAlignment="1">
      <alignment horizontal="center" vertical="center"/>
    </xf>
    <xf numFmtId="0" fontId="16" fillId="0" borderId="56" xfId="0" applyFont="1" applyBorder="1" applyAlignment="1">
      <alignment horizontal="center" vertical="center"/>
    </xf>
    <xf numFmtId="0" fontId="17" fillId="0" borderId="0" xfId="3" applyFont="1" applyAlignment="1">
      <alignment horizontal="left" wrapText="1"/>
    </xf>
    <xf numFmtId="0" fontId="18" fillId="0" borderId="0" xfId="3" applyFont="1" applyAlignment="1">
      <alignment horizontal="left"/>
    </xf>
    <xf numFmtId="0" fontId="2" fillId="0" borderId="0" xfId="3" applyFont="1" applyAlignment="1">
      <alignment horizontal="left"/>
    </xf>
    <xf numFmtId="0" fontId="6" fillId="0" borderId="20" xfId="0" applyFont="1" applyBorder="1" applyAlignment="1">
      <alignment horizontal="left" vertical="center" indent="4"/>
    </xf>
    <xf numFmtId="0" fontId="7" fillId="0" borderId="20" xfId="1" applyFont="1" applyBorder="1" applyAlignment="1" applyProtection="1">
      <alignment horizontal="right" vertical="center"/>
    </xf>
    <xf numFmtId="0" fontId="10" fillId="0" borderId="17" xfId="3" applyFont="1" applyFill="1" applyBorder="1" applyAlignment="1">
      <alignment horizontal="left" vertical="center" wrapText="1" indent="1"/>
    </xf>
    <xf numFmtId="0" fontId="10" fillId="0" borderId="1"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0" xfId="3" applyFont="1" applyFill="1" applyBorder="1" applyAlignment="1">
      <alignment horizontal="left" vertical="center" wrapText="1" indent="1"/>
    </xf>
    <xf numFmtId="0" fontId="10" fillId="0" borderId="21" xfId="3" applyFont="1" applyFill="1" applyBorder="1" applyAlignment="1">
      <alignment horizontal="left" vertical="center" wrapText="1" indent="1"/>
    </xf>
    <xf numFmtId="0" fontId="10" fillId="0" borderId="3" xfId="3" applyFont="1" applyFill="1" applyBorder="1" applyAlignment="1">
      <alignment horizontal="center" vertical="center" wrapText="1"/>
    </xf>
    <xf numFmtId="0" fontId="10" fillId="0" borderId="1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2" xfId="3" applyFont="1" applyFill="1" applyBorder="1" applyAlignment="1">
      <alignment horizontal="center" vertical="center"/>
    </xf>
    <xf numFmtId="0" fontId="10" fillId="0" borderId="18" xfId="3" applyFont="1" applyFill="1" applyBorder="1" applyAlignment="1">
      <alignment horizontal="center" vertical="center"/>
    </xf>
    <xf numFmtId="0" fontId="10" fillId="0" borderId="19" xfId="3" applyFont="1" applyFill="1" applyBorder="1" applyAlignment="1">
      <alignment horizontal="center" vertical="center"/>
    </xf>
    <xf numFmtId="0" fontId="10" fillId="0" borderId="3" xfId="3" applyFont="1" applyBorder="1" applyAlignment="1">
      <alignment horizontal="center" vertical="center" wrapText="1"/>
    </xf>
    <xf numFmtId="0" fontId="10" fillId="0" borderId="14" xfId="3" applyFont="1" applyBorder="1" applyAlignment="1">
      <alignment horizontal="center" vertical="center" wrapText="1"/>
    </xf>
    <xf numFmtId="0" fontId="2" fillId="3" borderId="0" xfId="4" applyFont="1" applyFill="1" applyAlignment="1">
      <alignment horizontal="left"/>
    </xf>
    <xf numFmtId="0" fontId="8" fillId="3" borderId="0" xfId="4" applyFont="1" applyFill="1" applyAlignment="1">
      <alignment horizontal="left" indent="4"/>
    </xf>
    <xf numFmtId="0" fontId="6" fillId="3" borderId="0" xfId="4" applyFont="1" applyFill="1" applyBorder="1" applyAlignment="1">
      <alignment horizontal="left" indent="4"/>
    </xf>
    <xf numFmtId="0" fontId="6" fillId="3" borderId="20" xfId="4" applyFont="1" applyFill="1" applyBorder="1" applyAlignment="1">
      <alignment horizontal="left" indent="4"/>
    </xf>
    <xf numFmtId="0" fontId="10" fillId="3" borderId="17" xfId="4" applyFont="1" applyFill="1" applyBorder="1" applyAlignment="1">
      <alignment horizontal="left" vertical="center" wrapText="1" indent="1"/>
    </xf>
    <xf numFmtId="0" fontId="10" fillId="3" borderId="1"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4" xfId="4" applyFont="1" applyFill="1" applyBorder="1" applyAlignment="1">
      <alignment horizontal="left" vertical="center" indent="1"/>
    </xf>
    <xf numFmtId="0" fontId="10" fillId="3" borderId="12" xfId="4" applyFont="1" applyFill="1" applyBorder="1" applyAlignment="1">
      <alignment horizontal="center" vertical="center"/>
    </xf>
    <xf numFmtId="0" fontId="10" fillId="3" borderId="18" xfId="4" applyFont="1" applyFill="1" applyBorder="1" applyAlignment="1">
      <alignment horizontal="center" vertical="center"/>
    </xf>
    <xf numFmtId="0" fontId="10" fillId="3" borderId="5" xfId="4" applyFont="1" applyFill="1" applyBorder="1" applyAlignment="1">
      <alignment horizontal="center" vertical="center" wrapText="1"/>
    </xf>
    <xf numFmtId="0" fontId="10" fillId="3" borderId="6"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2" xfId="4" applyFont="1" applyFill="1" applyBorder="1" applyAlignment="1">
      <alignment horizontal="center" vertical="center" wrapText="1"/>
    </xf>
    <xf numFmtId="0" fontId="18" fillId="3" borderId="0" xfId="4" applyFont="1" applyFill="1" applyAlignment="1">
      <alignment horizontal="left"/>
    </xf>
    <xf numFmtId="0" fontId="10" fillId="3" borderId="3" xfId="4" applyFont="1" applyFill="1" applyBorder="1" applyAlignment="1">
      <alignment horizontal="center" vertical="center" wrapText="1"/>
    </xf>
    <xf numFmtId="0" fontId="10" fillId="3" borderId="6" xfId="4" applyFont="1" applyFill="1" applyBorder="1" applyAlignment="1">
      <alignment horizontal="center" vertical="center" wrapText="1"/>
    </xf>
    <xf numFmtId="0" fontId="17" fillId="3" borderId="0" xfId="4" applyFont="1" applyFill="1" applyAlignment="1">
      <alignment horizontal="left"/>
    </xf>
    <xf numFmtId="0" fontId="6" fillId="3" borderId="20" xfId="4" applyFont="1" applyFill="1" applyBorder="1" applyAlignment="1">
      <alignment horizontal="left" indent="5"/>
    </xf>
    <xf numFmtId="0" fontId="8" fillId="3" borderId="0" xfId="4" applyFont="1" applyFill="1" applyAlignment="1">
      <alignment horizontal="left" indent="5"/>
    </xf>
    <xf numFmtId="0" fontId="6" fillId="3" borderId="0" xfId="4" applyFont="1" applyFill="1" applyBorder="1" applyAlignment="1">
      <alignment horizontal="left" indent="5"/>
    </xf>
    <xf numFmtId="0" fontId="10" fillId="3" borderId="17" xfId="4" applyFont="1" applyFill="1" applyBorder="1" applyAlignment="1">
      <alignment horizontal="center" vertical="center" wrapText="1"/>
    </xf>
    <xf numFmtId="0" fontId="10" fillId="3" borderId="14" xfId="4" applyFont="1" applyFill="1" applyBorder="1" applyAlignment="1">
      <alignment horizontal="center" vertical="center" wrapText="1"/>
    </xf>
    <xf numFmtId="0" fontId="10" fillId="3" borderId="20" xfId="4" applyFont="1" applyFill="1" applyBorder="1" applyAlignment="1">
      <alignment horizontal="center" vertical="center" wrapText="1"/>
    </xf>
    <xf numFmtId="0" fontId="10" fillId="3" borderId="13" xfId="4" applyFont="1" applyFill="1" applyBorder="1" applyAlignment="1">
      <alignment horizontal="center" vertical="center" wrapText="1"/>
    </xf>
    <xf numFmtId="0" fontId="10" fillId="3" borderId="20" xfId="4" applyFont="1" applyFill="1" applyBorder="1" applyAlignment="1">
      <alignment horizontal="left" vertical="center" indent="1"/>
    </xf>
    <xf numFmtId="0" fontId="10" fillId="3" borderId="21" xfId="4" applyFont="1" applyFill="1" applyBorder="1" applyAlignment="1">
      <alignment horizontal="left" vertical="center" indent="1"/>
    </xf>
    <xf numFmtId="0" fontId="6" fillId="0" borderId="22" xfId="0" applyFont="1" applyBorder="1" applyAlignment="1">
      <alignment horizontal="left" vertical="center" indent="5"/>
    </xf>
    <xf numFmtId="0" fontId="6" fillId="0" borderId="0" xfId="0" applyFont="1" applyBorder="1" applyAlignment="1">
      <alignment horizontal="left" vertical="center" indent="5"/>
    </xf>
    <xf numFmtId="0" fontId="4" fillId="0" borderId="0" xfId="1" applyAlignment="1" applyProtection="1">
      <alignment horizontal="right" vertical="center"/>
    </xf>
    <xf numFmtId="0" fontId="8" fillId="0" borderId="0" xfId="0" applyFont="1" applyAlignment="1">
      <alignment horizontal="left" vertical="center" indent="5"/>
    </xf>
    <xf numFmtId="0" fontId="6" fillId="0" borderId="0" xfId="0" applyFont="1" applyAlignment="1">
      <alignment horizontal="left" vertical="center" indent="5"/>
    </xf>
    <xf numFmtId="0" fontId="10" fillId="0" borderId="3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7" xfId="0" applyFont="1" applyBorder="1" applyAlignment="1">
      <alignment horizontal="center" vertical="center" wrapText="1"/>
    </xf>
    <xf numFmtId="0" fontId="18" fillId="0" borderId="0" xfId="0" applyFont="1" applyBorder="1" applyAlignment="1">
      <alignment horizontal="left"/>
    </xf>
    <xf numFmtId="0" fontId="10" fillId="0" borderId="26" xfId="0" applyFont="1" applyBorder="1" applyAlignment="1">
      <alignment horizontal="left" vertical="center" wrapText="1" indent="1"/>
    </xf>
    <xf numFmtId="0" fontId="10" fillId="0" borderId="16" xfId="0" applyFont="1" applyBorder="1" applyAlignment="1">
      <alignment horizontal="left" vertical="center" wrapText="1" inden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34" xfId="0" applyFont="1" applyBorder="1" applyAlignment="1">
      <alignment horizontal="center" vertical="center"/>
    </xf>
    <xf numFmtId="0" fontId="30" fillId="0" borderId="37" xfId="0" applyFont="1" applyBorder="1" applyAlignment="1">
      <alignment horizontal="center" vertical="center"/>
    </xf>
    <xf numFmtId="0" fontId="30" fillId="0" borderId="31" xfId="0" applyFont="1" applyBorder="1" applyAlignment="1">
      <alignment horizontal="center" vertical="center" wrapText="1"/>
    </xf>
    <xf numFmtId="0" fontId="30" fillId="0" borderId="32"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8" xfId="0" applyFont="1" applyBorder="1" applyAlignment="1">
      <alignment horizontal="center" vertical="center" wrapText="1"/>
    </xf>
    <xf numFmtId="0" fontId="2" fillId="0" borderId="0" xfId="0" applyFont="1" applyAlignment="1">
      <alignment horizontal="left" vertical="center" indent="5"/>
    </xf>
    <xf numFmtId="0" fontId="10" fillId="0" borderId="31"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43" xfId="0" applyFont="1" applyBorder="1" applyAlignment="1">
      <alignment horizontal="center" vertical="center" wrapText="1"/>
    </xf>
    <xf numFmtId="0" fontId="6" fillId="0" borderId="20" xfId="0" applyFont="1" applyBorder="1" applyAlignment="1">
      <alignment horizontal="left" vertical="center" indent="5"/>
    </xf>
    <xf numFmtId="0" fontId="10" fillId="0" borderId="40"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30" xfId="0" applyFont="1" applyBorder="1" applyAlignment="1">
      <alignment horizontal="center" vertical="center"/>
    </xf>
    <xf numFmtId="0" fontId="10" fillId="0" borderId="34" xfId="0" applyFont="1" applyBorder="1" applyAlignment="1">
      <alignment horizontal="center" vertical="center"/>
    </xf>
    <xf numFmtId="0" fontId="10" fillId="0" borderId="37" xfId="0" applyFont="1" applyBorder="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0" fillId="0" borderId="44"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1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7" fillId="0" borderId="0" xfId="0" applyFont="1" applyFill="1" applyBorder="1" applyAlignment="1">
      <alignment horizontal="justify" wrapText="1"/>
    </xf>
    <xf numFmtId="0" fontId="18" fillId="0" borderId="0" xfId="0" applyFont="1" applyFill="1" applyBorder="1" applyAlignment="1">
      <alignment horizontal="justify" vertical="center" wrapText="1"/>
    </xf>
    <xf numFmtId="0" fontId="10" fillId="0" borderId="17"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4" xfId="0" applyFont="1" applyFill="1" applyBorder="1" applyAlignment="1">
      <alignment horizontal="left" vertical="center" wrapText="1" indent="1"/>
    </xf>
    <xf numFmtId="0" fontId="10" fillId="0" borderId="20" xfId="0" applyFont="1" applyFill="1" applyBorder="1" applyAlignment="1">
      <alignment horizontal="left" vertical="center" wrapText="1" indent="1"/>
    </xf>
    <xf numFmtId="0" fontId="10" fillId="0" borderId="21" xfId="0" applyFont="1" applyFill="1" applyBorder="1" applyAlignment="1">
      <alignment horizontal="left" vertical="center" wrapText="1" inden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39" xfId="0" applyFont="1" applyFill="1" applyBorder="1" applyAlignment="1">
      <alignment horizontal="left" vertical="center" wrapText="1" indent="1"/>
    </xf>
    <xf numFmtId="0" fontId="10" fillId="0" borderId="3" xfId="0" applyFont="1" applyFill="1" applyBorder="1" applyAlignment="1">
      <alignment horizontal="center"/>
    </xf>
    <xf numFmtId="0" fontId="10" fillId="0" borderId="17" xfId="0" applyFont="1" applyFill="1" applyBorder="1" applyAlignment="1">
      <alignment horizontal="center"/>
    </xf>
    <xf numFmtId="0" fontId="10" fillId="0" borderId="1" xfId="0" applyFont="1" applyFill="1" applyBorder="1" applyAlignment="1">
      <alignment horizontal="center"/>
    </xf>
    <xf numFmtId="0" fontId="10" fillId="0" borderId="3" xfId="0" applyFont="1" applyFill="1" applyBorder="1" applyAlignment="1">
      <alignment horizontal="center" vertical="center"/>
    </xf>
    <xf numFmtId="0" fontId="10" fillId="0" borderId="17" xfId="0" applyFont="1" applyFill="1" applyBorder="1" applyAlignment="1">
      <alignment horizontal="center" vertical="center"/>
    </xf>
    <xf numFmtId="0" fontId="11" fillId="0" borderId="8" xfId="0" applyFont="1" applyFill="1" applyBorder="1" applyAlignment="1">
      <alignment horizontal="center" vertical="top"/>
    </xf>
    <xf numFmtId="0" fontId="11" fillId="0" borderId="22" xfId="0" applyFont="1" applyFill="1" applyBorder="1" applyAlignment="1">
      <alignment horizontal="center" vertical="top"/>
    </xf>
    <xf numFmtId="0" fontId="11" fillId="0" borderId="15" xfId="0" applyFont="1" applyFill="1" applyBorder="1" applyAlignment="1">
      <alignment horizontal="center" vertical="top"/>
    </xf>
    <xf numFmtId="0" fontId="11" fillId="0" borderId="14" xfId="0" applyFont="1" applyFill="1" applyBorder="1" applyAlignment="1">
      <alignment horizontal="center" vertical="top"/>
    </xf>
    <xf numFmtId="0" fontId="11" fillId="0" borderId="20" xfId="0" applyFont="1" applyFill="1" applyBorder="1" applyAlignment="1">
      <alignment horizontal="center" vertical="top"/>
    </xf>
    <xf numFmtId="0" fontId="10" fillId="0" borderId="40" xfId="0" applyFont="1" applyFill="1" applyBorder="1" applyAlignment="1">
      <alignment horizontal="center" vertical="center" wrapText="1"/>
    </xf>
    <xf numFmtId="0" fontId="10" fillId="0" borderId="41"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7" fillId="0" borderId="0" xfId="0" applyFont="1" applyFill="1" applyBorder="1" applyAlignment="1">
      <alignment horizontal="left" wrapText="1"/>
    </xf>
    <xf numFmtId="0" fontId="18" fillId="0" borderId="0" xfId="0" applyFont="1" applyFill="1" applyBorder="1" applyAlignment="1">
      <alignment horizontal="left" vertical="center" wrapText="1"/>
    </xf>
    <xf numFmtId="0" fontId="10" fillId="0" borderId="48"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10" fillId="0" borderId="50"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51"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5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33" xfId="0" applyFont="1" applyFill="1" applyBorder="1" applyAlignment="1">
      <alignment horizontal="center" vertical="center"/>
    </xf>
    <xf numFmtId="0" fontId="10" fillId="0" borderId="46" xfId="0" applyFont="1" applyFill="1" applyBorder="1" applyAlignment="1">
      <alignment horizontal="center" vertical="center"/>
    </xf>
    <xf numFmtId="0" fontId="10" fillId="0" borderId="47" xfId="0" applyFont="1" applyFill="1" applyBorder="1" applyAlignment="1">
      <alignment horizontal="center" vertical="center"/>
    </xf>
    <xf numFmtId="0" fontId="1" fillId="3" borderId="0" xfId="5" applyFont="1" applyFill="1" applyBorder="1" applyAlignment="1">
      <alignment horizontal="left" wrapText="1"/>
    </xf>
    <xf numFmtId="0" fontId="5" fillId="3" borderId="0" xfId="5" applyFont="1" applyFill="1" applyAlignment="1">
      <alignment horizontal="left" vertical="center" wrapText="1"/>
    </xf>
    <xf numFmtId="0" fontId="8" fillId="0" borderId="0" xfId="3" applyFont="1" applyAlignment="1">
      <alignment vertical="center"/>
    </xf>
    <xf numFmtId="0" fontId="35" fillId="0" borderId="0" xfId="1" applyFont="1" applyAlignment="1" applyProtection="1">
      <alignment horizontal="left" vertical="center"/>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7" fillId="0" borderId="0" xfId="3" applyFont="1" applyFill="1" applyAlignment="1">
      <alignment horizontal="left"/>
    </xf>
    <xf numFmtId="0" fontId="6" fillId="0" borderId="20" xfId="3" applyFont="1" applyBorder="1" applyAlignment="1">
      <alignment horizontal="left" vertical="center" indent="6"/>
    </xf>
    <xf numFmtId="0" fontId="10" fillId="0" borderId="56" xfId="3" applyFont="1" applyFill="1" applyBorder="1" applyAlignment="1">
      <alignment horizontal="center" vertical="center" wrapText="1"/>
    </xf>
    <xf numFmtId="0" fontId="10" fillId="0" borderId="57"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8" xfId="3" applyFont="1" applyFill="1" applyBorder="1" applyAlignment="1">
      <alignment horizontal="center" vertical="center" wrapText="1"/>
    </xf>
    <xf numFmtId="0" fontId="10" fillId="0" borderId="59" xfId="3" applyFont="1" applyFill="1" applyBorder="1" applyAlignment="1">
      <alignment horizontal="center" vertical="center" wrapText="1"/>
    </xf>
    <xf numFmtId="0" fontId="10" fillId="0" borderId="11" xfId="3" applyFont="1" applyFill="1" applyBorder="1" applyAlignment="1">
      <alignment horizontal="center" vertical="center"/>
    </xf>
    <xf numFmtId="0" fontId="10" fillId="0" borderId="59" xfId="3" applyFont="1" applyBorder="1" applyAlignment="1">
      <alignment horizontal="center" vertical="center" wrapText="1"/>
    </xf>
    <xf numFmtId="0" fontId="8" fillId="0" borderId="0" xfId="3" applyFont="1" applyAlignment="1">
      <alignment horizontal="left"/>
    </xf>
    <xf numFmtId="0" fontId="6" fillId="0" borderId="20" xfId="3" applyFont="1" applyBorder="1" applyAlignment="1">
      <alignment horizontal="left" indent="5"/>
    </xf>
    <xf numFmtId="0" fontId="10" fillId="0" borderId="18" xfId="3" applyFont="1" applyFill="1" applyBorder="1" applyAlignment="1">
      <alignment horizontal="center" vertical="center" wrapText="1"/>
    </xf>
    <xf numFmtId="0" fontId="10" fillId="0" borderId="20" xfId="3" applyFont="1" applyFill="1" applyBorder="1" applyAlignment="1">
      <alignment horizontal="center" vertical="center" wrapText="1"/>
    </xf>
    <xf numFmtId="0" fontId="10" fillId="0" borderId="21" xfId="3"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7" fillId="2" borderId="0" xfId="0" applyFont="1" applyFill="1" applyBorder="1" applyAlignment="1">
      <alignment horizontal="left"/>
    </xf>
    <xf numFmtId="0" fontId="18" fillId="2" borderId="0" xfId="0" applyFont="1" applyFill="1" applyAlignment="1">
      <alignment horizontal="left"/>
    </xf>
    <xf numFmtId="0" fontId="10" fillId="0" borderId="6"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8" fillId="0" borderId="0" xfId="0" applyFont="1" applyAlignment="1">
      <alignment horizontal="left" wrapText="1" indent="1"/>
    </xf>
    <xf numFmtId="0" fontId="10" fillId="0" borderId="61" xfId="0" applyFont="1" applyBorder="1" applyAlignment="1">
      <alignment horizontal="center" vertical="center"/>
    </xf>
    <xf numFmtId="0" fontId="10" fillId="0" borderId="62" xfId="0" applyFont="1" applyBorder="1" applyAlignment="1">
      <alignment horizontal="center" vertical="center"/>
    </xf>
    <xf numFmtId="0" fontId="17" fillId="0" borderId="0" xfId="0" applyFont="1" applyAlignment="1">
      <alignment horizontal="left" indent="1"/>
    </xf>
    <xf numFmtId="0" fontId="10" fillId="0" borderId="56"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60" xfId="0" applyFont="1" applyBorder="1" applyAlignment="1">
      <alignment horizontal="center" vertical="center" wrapText="1"/>
    </xf>
    <xf numFmtId="0" fontId="10" fillId="0" borderId="51" xfId="0" applyFont="1" applyBorder="1" applyAlignment="1">
      <alignment horizontal="center" vertical="center" wrapText="1"/>
    </xf>
    <xf numFmtId="0" fontId="10" fillId="0" borderId="55" xfId="0" applyFont="1" applyBorder="1" applyAlignment="1">
      <alignment horizontal="center" vertical="center" wrapText="1"/>
    </xf>
    <xf numFmtId="0" fontId="39" fillId="0" borderId="0" xfId="0" applyFont="1" applyAlignment="1">
      <alignment horizontal="left"/>
    </xf>
    <xf numFmtId="0" fontId="42" fillId="0" borderId="0" xfId="0" applyFont="1" applyAlignment="1">
      <alignment horizontal="left" indent="5"/>
    </xf>
    <xf numFmtId="0" fontId="7" fillId="0" borderId="22" xfId="1" applyFont="1" applyBorder="1" applyAlignment="1" applyProtection="1">
      <alignment horizontal="right" vertical="center"/>
    </xf>
    <xf numFmtId="0" fontId="10" fillId="0" borderId="36"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53" xfId="0" applyFont="1" applyBorder="1" applyAlignment="1">
      <alignment horizontal="center" vertical="center" wrapText="1"/>
    </xf>
    <xf numFmtId="0" fontId="10" fillId="0" borderId="73" xfId="0" applyFont="1" applyBorder="1" applyAlignment="1">
      <alignment horizontal="center" vertical="center"/>
    </xf>
    <xf numFmtId="0" fontId="10" fillId="0" borderId="74" xfId="0" applyFont="1" applyBorder="1" applyAlignment="1">
      <alignment horizontal="center" vertical="center"/>
    </xf>
    <xf numFmtId="0" fontId="2" fillId="0" borderId="20" xfId="3" applyFont="1" applyBorder="1" applyAlignment="1">
      <alignment horizontal="left" indent="5"/>
    </xf>
    <xf numFmtId="0" fontId="8" fillId="0" borderId="0" xfId="3" applyFont="1" applyAlignment="1">
      <alignment horizontal="left" indent="5"/>
    </xf>
    <xf numFmtId="0" fontId="6" fillId="0" borderId="0" xfId="3" applyFont="1" applyAlignment="1">
      <alignment horizontal="left" indent="5"/>
    </xf>
    <xf numFmtId="0" fontId="10" fillId="0" borderId="17" xfId="3" applyFont="1" applyFill="1" applyBorder="1" applyAlignment="1">
      <alignment horizontal="center"/>
    </xf>
    <xf numFmtId="0" fontId="10" fillId="0" borderId="1" xfId="3" applyFont="1" applyFill="1" applyBorder="1" applyAlignment="1">
      <alignment horizontal="center" vertical="center" wrapText="1"/>
    </xf>
    <xf numFmtId="0" fontId="10" fillId="0" borderId="53" xfId="3" applyFont="1" applyFill="1" applyBorder="1" applyAlignment="1">
      <alignment horizontal="center" vertical="center" wrapText="1"/>
    </xf>
    <xf numFmtId="0" fontId="10" fillId="0" borderId="14"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55" xfId="3" applyFont="1" applyFill="1" applyBorder="1" applyAlignment="1">
      <alignment horizontal="center" vertical="center" wrapText="1"/>
    </xf>
    <xf numFmtId="0" fontId="11" fillId="0" borderId="0" xfId="3" applyFont="1" applyFill="1" applyBorder="1" applyAlignment="1">
      <alignment horizontal="center" vertical="top"/>
    </xf>
    <xf numFmtId="165" fontId="10" fillId="0" borderId="0" xfId="3" applyNumberFormat="1" applyFont="1" applyFill="1" applyBorder="1" applyAlignment="1">
      <alignment horizontal="center"/>
    </xf>
    <xf numFmtId="165" fontId="10" fillId="0" borderId="0" xfId="3" applyNumberFormat="1" applyFont="1" applyFill="1" applyBorder="1" applyAlignment="1">
      <alignment horizontal="center" vertical="top"/>
    </xf>
    <xf numFmtId="0" fontId="17" fillId="0" borderId="0" xfId="3" applyFont="1" applyBorder="1" applyAlignment="1">
      <alignment horizontal="left"/>
    </xf>
    <xf numFmtId="0" fontId="18" fillId="0" borderId="0" xfId="3" applyFont="1" applyBorder="1" applyAlignment="1">
      <alignment horizontal="left"/>
    </xf>
    <xf numFmtId="0" fontId="10" fillId="0" borderId="0" xfId="3" applyFont="1" applyFill="1" applyBorder="1" applyAlignment="1">
      <alignment horizontal="center" vertical="top"/>
    </xf>
    <xf numFmtId="0" fontId="10" fillId="0" borderId="0" xfId="3" applyFont="1" applyFill="1" applyBorder="1" applyAlignment="1">
      <alignment horizontal="center"/>
    </xf>
    <xf numFmtId="0" fontId="8" fillId="0" borderId="20" xfId="3" applyFont="1" applyBorder="1" applyAlignment="1">
      <alignment horizontal="left" indent="5"/>
    </xf>
    <xf numFmtId="0" fontId="18" fillId="0" borderId="0" xfId="3" applyFont="1" applyFill="1" applyAlignment="1">
      <alignment horizontal="left"/>
    </xf>
    <xf numFmtId="164" fontId="10" fillId="0" borderId="0" xfId="3" applyNumberFormat="1" applyFont="1" applyFill="1" applyBorder="1" applyAlignment="1">
      <alignment horizontal="center"/>
    </xf>
    <xf numFmtId="164" fontId="11" fillId="0" borderId="0" xfId="3" applyNumberFormat="1" applyFont="1" applyFill="1" applyBorder="1" applyAlignment="1">
      <alignment horizontal="center" vertical="top"/>
    </xf>
    <xf numFmtId="164" fontId="10" fillId="0" borderId="0" xfId="3" applyNumberFormat="1" applyFont="1" applyFill="1" applyBorder="1" applyAlignment="1">
      <alignment horizontal="center" vertical="top"/>
    </xf>
    <xf numFmtId="0" fontId="17" fillId="0" borderId="0" xfId="3" applyFont="1" applyFill="1" applyBorder="1" applyAlignment="1">
      <alignment horizontal="left"/>
    </xf>
    <xf numFmtId="0" fontId="2" fillId="0" borderId="0" xfId="3" applyFont="1" applyAlignment="1">
      <alignment horizontal="left" wrapText="1"/>
    </xf>
    <xf numFmtId="0" fontId="4" fillId="0" borderId="0" xfId="1" applyAlignment="1" applyProtection="1">
      <alignment horizontal="right"/>
    </xf>
    <xf numFmtId="0" fontId="2" fillId="0" borderId="0" xfId="3" applyFont="1" applyAlignment="1">
      <alignment horizontal="left" wrapText="1" indent="5"/>
    </xf>
    <xf numFmtId="0" fontId="7" fillId="0" borderId="0" xfId="1" applyFont="1" applyBorder="1" applyAlignment="1" applyProtection="1">
      <alignment horizontal="right" vertical="top"/>
    </xf>
    <xf numFmtId="0" fontId="7" fillId="0" borderId="20" xfId="1" applyFont="1" applyBorder="1" applyAlignment="1" applyProtection="1">
      <alignment horizontal="center" vertical="top"/>
    </xf>
    <xf numFmtId="0" fontId="11" fillId="0" borderId="0" xfId="3" applyFont="1" applyFill="1" applyBorder="1" applyAlignment="1">
      <alignment horizontal="center"/>
    </xf>
    <xf numFmtId="0" fontId="17" fillId="0" borderId="0" xfId="3" applyFont="1" applyBorder="1"/>
    <xf numFmtId="0" fontId="6" fillId="0" borderId="20" xfId="0" applyFont="1" applyBorder="1" applyAlignment="1">
      <alignment horizontal="left" indent="5"/>
    </xf>
    <xf numFmtId="0" fontId="7" fillId="0" borderId="20" xfId="1" applyFont="1" applyBorder="1" applyAlignment="1" applyProtection="1">
      <alignment horizontal="right" vertical="top"/>
    </xf>
    <xf numFmtId="165" fontId="11" fillId="0" borderId="0" xfId="3" applyNumberFormat="1" applyFont="1" applyFill="1" applyBorder="1" applyAlignment="1">
      <alignment horizontal="center" vertical="top"/>
    </xf>
    <xf numFmtId="0" fontId="17" fillId="0" borderId="0" xfId="3" applyFont="1" applyFill="1" applyBorder="1"/>
    <xf numFmtId="0" fontId="6" fillId="0" borderId="0" xfId="3" applyFont="1" applyAlignment="1">
      <alignment horizontal="left" vertical="center" indent="5"/>
    </xf>
    <xf numFmtId="0" fontId="8" fillId="0" borderId="0" xfId="3" applyFont="1" applyAlignment="1">
      <alignment horizontal="left" vertical="center" indent="5"/>
    </xf>
    <xf numFmtId="164" fontId="17" fillId="0" borderId="0" xfId="3" applyNumberFormat="1" applyFont="1" applyFill="1" applyBorder="1" applyAlignment="1">
      <alignment horizontal="left" wrapText="1"/>
    </xf>
    <xf numFmtId="0" fontId="18" fillId="0" borderId="0" xfId="3" applyFont="1" applyFill="1" applyAlignment="1">
      <alignment horizontal="left" wrapText="1"/>
    </xf>
    <xf numFmtId="0" fontId="2" fillId="0" borderId="0" xfId="0" applyFont="1" applyAlignment="1">
      <alignment horizontal="left" vertical="top"/>
    </xf>
    <xf numFmtId="0" fontId="8" fillId="0" borderId="0" xfId="0" applyFont="1" applyAlignment="1">
      <alignment horizontal="left" vertical="top" wrapText="1" indent="5"/>
    </xf>
    <xf numFmtId="0" fontId="8" fillId="0" borderId="0" xfId="0" applyFont="1" applyAlignment="1">
      <alignment horizontal="left" vertical="top" indent="5"/>
    </xf>
    <xf numFmtId="0" fontId="6" fillId="0" borderId="0" xfId="0" applyFont="1" applyAlignment="1">
      <alignment horizontal="left" vertical="top" indent="5"/>
    </xf>
    <xf numFmtId="0" fontId="6" fillId="0" borderId="0" xfId="0" applyFont="1" applyAlignment="1">
      <alignment horizontal="left" vertical="top" wrapText="1" indent="5"/>
    </xf>
    <xf numFmtId="0" fontId="10" fillId="0" borderId="49"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26" xfId="0" applyFont="1" applyBorder="1" applyAlignment="1">
      <alignment horizontal="center" vertical="center"/>
    </xf>
    <xf numFmtId="0" fontId="6" fillId="0" borderId="0" xfId="0" applyFont="1" applyAlignment="1">
      <alignment horizontal="left" vertical="center" wrapText="1" indent="5"/>
    </xf>
    <xf numFmtId="0" fontId="8" fillId="0" borderId="0" xfId="0" applyFont="1" applyAlignment="1">
      <alignment horizontal="left" vertical="center" wrapText="1" indent="5"/>
    </xf>
    <xf numFmtId="0" fontId="50" fillId="0" borderId="0" xfId="0" applyFont="1" applyAlignment="1">
      <alignment horizontal="left" wrapText="1"/>
    </xf>
    <xf numFmtId="0" fontId="49" fillId="0" borderId="0" xfId="0" applyFont="1" applyBorder="1" applyAlignment="1">
      <alignment horizontal="left" wrapText="1"/>
    </xf>
    <xf numFmtId="0" fontId="11" fillId="0" borderId="39" xfId="0" applyNumberFormat="1" applyFont="1" applyFill="1" applyBorder="1" applyAlignment="1">
      <alignment horizontal="center" vertical="top" wrapText="1"/>
    </xf>
    <xf numFmtId="0" fontId="11" fillId="0" borderId="75" xfId="0" applyNumberFormat="1" applyFont="1" applyFill="1" applyBorder="1" applyAlignment="1">
      <alignment horizontal="center" vertical="top" wrapText="1"/>
    </xf>
    <xf numFmtId="0" fontId="11" fillId="0" borderId="53" xfId="0" applyNumberFormat="1" applyFont="1" applyFill="1" applyBorder="1" applyAlignment="1">
      <alignment horizontal="center" vertical="top" wrapText="1"/>
    </xf>
    <xf numFmtId="0" fontId="51" fillId="0" borderId="0" xfId="0" applyFont="1"/>
    <xf numFmtId="0" fontId="52" fillId="0" borderId="0" xfId="0" applyFont="1"/>
    <xf numFmtId="0" fontId="21" fillId="0" borderId="0" xfId="0" applyFont="1" applyAlignment="1">
      <alignment horizontal="left"/>
    </xf>
    <xf numFmtId="0" fontId="10" fillId="0" borderId="17" xfId="0" applyNumberFormat="1" applyFont="1" applyBorder="1" applyAlignment="1">
      <alignment horizontal="center" wrapText="1"/>
    </xf>
    <xf numFmtId="0" fontId="11" fillId="0" borderId="0" xfId="0" applyNumberFormat="1" applyFont="1" applyBorder="1" applyAlignment="1">
      <alignment horizontal="center" vertical="top" wrapText="1"/>
    </xf>
    <xf numFmtId="164" fontId="10" fillId="0" borderId="39" xfId="0" applyNumberFormat="1" applyFont="1" applyFill="1" applyBorder="1" applyAlignment="1">
      <alignment horizontal="center" wrapText="1"/>
    </xf>
    <xf numFmtId="164" fontId="10" fillId="0" borderId="75" xfId="0" applyNumberFormat="1" applyFont="1" applyFill="1" applyBorder="1" applyAlignment="1">
      <alignment horizontal="center" wrapText="1"/>
    </xf>
    <xf numFmtId="164" fontId="10" fillId="0" borderId="53" xfId="0" applyNumberFormat="1" applyFont="1" applyFill="1" applyBorder="1" applyAlignment="1">
      <alignment horizontal="center" wrapText="1"/>
    </xf>
    <xf numFmtId="0" fontId="8" fillId="0" borderId="0" xfId="6" applyFont="1" applyAlignment="1">
      <alignment horizontal="left"/>
    </xf>
    <xf numFmtId="0" fontId="6" fillId="0" borderId="20" xfId="6" applyFont="1" applyBorder="1" applyAlignment="1">
      <alignment horizontal="left" vertical="center" indent="5"/>
    </xf>
    <xf numFmtId="0" fontId="10" fillId="0" borderId="1" xfId="6" applyFont="1" applyBorder="1" applyAlignment="1">
      <alignment horizontal="center" vertical="center" wrapText="1"/>
    </xf>
    <xf numFmtId="0" fontId="10" fillId="0" borderId="4" xfId="6" applyFont="1" applyBorder="1" applyAlignment="1">
      <alignment horizontal="center" vertical="center" wrapText="1"/>
    </xf>
    <xf numFmtId="0" fontId="10" fillId="0" borderId="21" xfId="6" applyFont="1" applyBorder="1" applyAlignment="1">
      <alignment horizontal="center" vertical="center" wrapText="1"/>
    </xf>
    <xf numFmtId="0" fontId="10" fillId="0" borderId="3" xfId="6" applyFont="1" applyBorder="1" applyAlignment="1">
      <alignment horizontal="center" vertical="center" wrapText="1"/>
    </xf>
    <xf numFmtId="0" fontId="10" fillId="0" borderId="56" xfId="6" applyFont="1" applyBorder="1" applyAlignment="1">
      <alignment horizontal="center" vertical="center" wrapText="1"/>
    </xf>
    <xf numFmtId="0" fontId="10" fillId="0" borderId="14" xfId="6" applyFont="1" applyBorder="1" applyAlignment="1">
      <alignment horizontal="center" vertical="center" wrapText="1"/>
    </xf>
    <xf numFmtId="0" fontId="10" fillId="0" borderId="20" xfId="6" applyFont="1" applyBorder="1" applyAlignment="1">
      <alignment horizontal="center" vertical="center" wrapText="1"/>
    </xf>
    <xf numFmtId="0" fontId="10" fillId="0" borderId="12" xfId="6" applyFont="1" applyBorder="1" applyAlignment="1">
      <alignment horizontal="center" vertical="center" wrapText="1"/>
    </xf>
    <xf numFmtId="0" fontId="10" fillId="0" borderId="18" xfId="6" applyFont="1" applyBorder="1" applyAlignment="1">
      <alignment horizontal="center" vertical="center" wrapText="1"/>
    </xf>
    <xf numFmtId="0" fontId="10" fillId="0" borderId="19" xfId="6" applyFont="1" applyBorder="1" applyAlignment="1">
      <alignment horizontal="center" vertical="center" wrapText="1"/>
    </xf>
    <xf numFmtId="0" fontId="10" fillId="0" borderId="103" xfId="6" applyFont="1" applyBorder="1" applyAlignment="1">
      <alignment horizontal="center" vertical="center" wrapText="1"/>
    </xf>
    <xf numFmtId="0" fontId="10" fillId="0" borderId="104" xfId="6" applyFont="1" applyBorder="1" applyAlignment="1">
      <alignment horizontal="center" vertical="center" wrapText="1"/>
    </xf>
    <xf numFmtId="0" fontId="10" fillId="0" borderId="100" xfId="6" applyFont="1" applyBorder="1" applyAlignment="1">
      <alignment horizontal="center" vertical="center" wrapText="1"/>
    </xf>
    <xf numFmtId="0" fontId="10" fillId="0" borderId="86" xfId="6" applyFont="1" applyBorder="1" applyAlignment="1">
      <alignment horizontal="center" vertical="center" wrapText="1"/>
    </xf>
    <xf numFmtId="0" fontId="10" fillId="0" borderId="59" xfId="6" applyFont="1" applyBorder="1" applyAlignment="1">
      <alignment horizontal="center" vertical="center" wrapText="1"/>
    </xf>
    <xf numFmtId="0" fontId="18" fillId="0" borderId="0" xfId="6" applyFont="1" applyAlignment="1">
      <alignment horizontal="left" wrapText="1"/>
    </xf>
    <xf numFmtId="0" fontId="17" fillId="0" borderId="0" xfId="6" applyFont="1" applyAlignment="1">
      <alignment horizontal="left" wrapText="1"/>
    </xf>
    <xf numFmtId="0" fontId="10" fillId="0" borderId="57" xfId="6" applyFont="1" applyFill="1" applyBorder="1" applyAlignment="1">
      <alignment horizontal="center" vertical="center" wrapText="1"/>
    </xf>
    <xf numFmtId="0" fontId="10" fillId="0" borderId="39" xfId="6" applyFont="1" applyFill="1" applyBorder="1" applyAlignment="1">
      <alignment horizontal="center" vertical="center" wrapText="1"/>
    </xf>
    <xf numFmtId="0" fontId="10" fillId="0" borderId="21" xfId="6" applyFont="1" applyFill="1" applyBorder="1" applyAlignment="1">
      <alignment horizontal="center" vertical="center" wrapText="1"/>
    </xf>
    <xf numFmtId="0" fontId="10" fillId="0" borderId="12" xfId="6" applyFont="1" applyFill="1" applyBorder="1" applyAlignment="1">
      <alignment horizontal="center" vertical="center" wrapText="1"/>
    </xf>
    <xf numFmtId="0" fontId="10" fillId="0" borderId="18" xfId="6" applyFont="1" applyFill="1" applyBorder="1" applyAlignment="1">
      <alignment horizontal="center" vertical="center" wrapText="1"/>
    </xf>
    <xf numFmtId="0" fontId="10" fillId="0" borderId="19" xfId="6" applyFont="1" applyFill="1" applyBorder="1" applyAlignment="1">
      <alignment horizontal="center" vertical="center" wrapText="1"/>
    </xf>
    <xf numFmtId="0" fontId="10" fillId="0" borderId="19" xfId="3" applyFont="1" applyFill="1" applyBorder="1" applyAlignment="1">
      <alignment horizontal="center" vertical="center" wrapText="1"/>
    </xf>
    <xf numFmtId="0" fontId="10" fillId="0" borderId="56" xfId="3" applyFont="1" applyFill="1" applyBorder="1" applyAlignment="1">
      <alignment horizontal="left" vertical="center" wrapText="1" indent="1"/>
    </xf>
    <xf numFmtId="0" fontId="10" fillId="0" borderId="57" xfId="3" applyFont="1" applyFill="1" applyBorder="1" applyAlignment="1">
      <alignment horizontal="left" vertical="center" wrapText="1" indent="1"/>
    </xf>
    <xf numFmtId="0" fontId="10" fillId="0" borderId="39" xfId="3" applyFont="1" applyFill="1" applyBorder="1" applyAlignment="1">
      <alignment horizontal="left" vertical="center" wrapText="1" indent="1"/>
    </xf>
    <xf numFmtId="0" fontId="17" fillId="0" borderId="0" xfId="0" applyFont="1" applyFill="1" applyAlignment="1">
      <alignment horizontal="left" wrapText="1"/>
    </xf>
    <xf numFmtId="0" fontId="18" fillId="0" borderId="0" xfId="0" applyFont="1" applyFill="1" applyAlignment="1">
      <alignment horizontal="left" wrapText="1"/>
    </xf>
    <xf numFmtId="0" fontId="10" fillId="0" borderId="57" xfId="0" applyFont="1" applyFill="1" applyBorder="1" applyAlignment="1">
      <alignment horizontal="left" indent="1"/>
    </xf>
    <xf numFmtId="0" fontId="10" fillId="0" borderId="0" xfId="0" applyFont="1" applyFill="1" applyAlignment="1">
      <alignment horizontal="left" indent="1"/>
    </xf>
    <xf numFmtId="0" fontId="10" fillId="0" borderId="39" xfId="0" applyFont="1" applyFill="1" applyBorder="1" applyAlignment="1">
      <alignment horizontal="left" indent="1"/>
    </xf>
    <xf numFmtId="0" fontId="10" fillId="0" borderId="20" xfId="0" applyFont="1" applyFill="1" applyBorder="1" applyAlignment="1">
      <alignment horizontal="left" indent="1"/>
    </xf>
    <xf numFmtId="0" fontId="10" fillId="0" borderId="21" xfId="0" applyFont="1" applyFill="1" applyBorder="1" applyAlignment="1">
      <alignment horizontal="left" indent="1"/>
    </xf>
    <xf numFmtId="0" fontId="10" fillId="0" borderId="59" xfId="0" applyFont="1" applyFill="1" applyBorder="1" applyAlignment="1">
      <alignment horizontal="center" vertical="center" wrapText="1"/>
    </xf>
    <xf numFmtId="0" fontId="10" fillId="0" borderId="53" xfId="0" applyFont="1" applyFill="1" applyBorder="1" applyAlignment="1">
      <alignment horizontal="center" vertical="center" wrapText="1"/>
    </xf>
    <xf numFmtId="0" fontId="10" fillId="0" borderId="75" xfId="3"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78"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8" fillId="0" borderId="0" xfId="0" applyFont="1" applyFill="1" applyAlignment="1">
      <alignment horizontal="left"/>
    </xf>
    <xf numFmtId="0" fontId="17" fillId="0" borderId="0" xfId="0" applyFont="1" applyFill="1" applyBorder="1" applyAlignment="1">
      <alignment horizontal="left"/>
    </xf>
    <xf numFmtId="0" fontId="6" fillId="0" borderId="20" xfId="3" applyFont="1" applyBorder="1" applyAlignment="1">
      <alignment horizontal="left" vertical="center" indent="5"/>
    </xf>
    <xf numFmtId="0" fontId="8" fillId="0" borderId="20" xfId="3" applyFont="1" applyBorder="1" applyAlignment="1">
      <alignment horizontal="left" vertical="center" indent="5"/>
    </xf>
    <xf numFmtId="0" fontId="1" fillId="0" borderId="0" xfId="3" applyFont="1" applyAlignment="1">
      <alignment horizontal="left"/>
    </xf>
    <xf numFmtId="0" fontId="5" fillId="0" borderId="0" xfId="3" applyFont="1" applyAlignment="1">
      <alignment horizontal="left" vertical="center"/>
    </xf>
    <xf numFmtId="0" fontId="2" fillId="0" borderId="0" xfId="3" applyFont="1" applyAlignment="1">
      <alignment horizontal="left" vertical="center"/>
    </xf>
    <xf numFmtId="0" fontId="17" fillId="0" borderId="0" xfId="3" applyFont="1" applyAlignment="1">
      <alignment horizontal="left"/>
    </xf>
    <xf numFmtId="0" fontId="6" fillId="0" borderId="0" xfId="0" applyFont="1" applyBorder="1" applyAlignment="1">
      <alignment horizontal="left" indent="7"/>
    </xf>
    <xf numFmtId="0" fontId="10" fillId="0" borderId="78"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77"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81" xfId="0" applyFont="1" applyBorder="1" applyAlignment="1">
      <alignment horizontal="center" vertical="center" wrapText="1"/>
    </xf>
    <xf numFmtId="0" fontId="1" fillId="0" borderId="0" xfId="0" applyNumberFormat="1" applyFont="1" applyAlignment="1">
      <alignment horizontal="left"/>
    </xf>
    <xf numFmtId="0" fontId="5" fillId="0" borderId="0" xfId="0" applyNumberFormat="1" applyFont="1" applyAlignment="1">
      <alignment horizontal="left"/>
    </xf>
    <xf numFmtId="0" fontId="18" fillId="0" borderId="0" xfId="0" applyFont="1" applyAlignment="1">
      <alignment horizontal="left" vertical="center"/>
    </xf>
    <xf numFmtId="0" fontId="10" fillId="0" borderId="26" xfId="0" applyFont="1" applyBorder="1" applyAlignment="1">
      <alignment horizontal="center"/>
    </xf>
    <xf numFmtId="0" fontId="11" fillId="0" borderId="0" xfId="0" applyFont="1" applyBorder="1" applyAlignment="1">
      <alignment horizontal="center" vertical="top"/>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6" fillId="0" borderId="0" xfId="0" applyFont="1" applyAlignment="1">
      <alignment horizontal="left" indent="5"/>
    </xf>
    <xf numFmtId="0" fontId="10" fillId="0" borderId="26" xfId="0" applyFont="1" applyBorder="1" applyAlignment="1">
      <alignment horizontal="center" wrapText="1"/>
    </xf>
    <xf numFmtId="0" fontId="11" fillId="0" borderId="26" xfId="0" applyFont="1" applyBorder="1" applyAlignment="1">
      <alignment horizontal="center" wrapText="1"/>
    </xf>
    <xf numFmtId="0" fontId="11" fillId="0" borderId="0" xfId="0" applyFont="1" applyBorder="1" applyAlignment="1">
      <alignment horizontal="center" vertical="top" wrapText="1"/>
    </xf>
    <xf numFmtId="0" fontId="30" fillId="0" borderId="0" xfId="0" applyFont="1" applyBorder="1" applyAlignment="1">
      <alignment horizontal="center" vertical="top" wrapText="1"/>
    </xf>
    <xf numFmtId="0" fontId="17" fillId="0" borderId="39" xfId="0" applyFont="1" applyBorder="1" applyAlignment="1">
      <alignment horizontal="justify" wrapText="1"/>
    </xf>
    <xf numFmtId="0" fontId="17" fillId="0" borderId="75" xfId="0" applyFont="1" applyBorder="1" applyAlignment="1">
      <alignment horizontal="justify" wrapText="1"/>
    </xf>
    <xf numFmtId="0" fontId="17" fillId="0" borderId="78" xfId="0" applyFont="1" applyBorder="1" applyAlignment="1">
      <alignment horizontal="justify" wrapText="1"/>
    </xf>
    <xf numFmtId="0" fontId="18" fillId="0" borderId="39" xfId="0" applyFont="1" applyBorder="1" applyAlignment="1">
      <alignment horizontal="justify" wrapText="1"/>
    </xf>
    <xf numFmtId="0" fontId="18" fillId="0" borderId="75" xfId="0" applyFont="1" applyBorder="1" applyAlignment="1">
      <alignment horizontal="justify" wrapText="1"/>
    </xf>
    <xf numFmtId="0" fontId="18" fillId="0" borderId="78" xfId="0" applyFont="1" applyBorder="1" applyAlignment="1">
      <alignment horizontal="justify" wrapText="1"/>
    </xf>
    <xf numFmtId="0" fontId="78" fillId="0" borderId="0" xfId="1" applyFont="1" applyAlignment="1" applyProtection="1">
      <alignment horizontal="right" vertical="center"/>
    </xf>
    <xf numFmtId="0" fontId="57" fillId="0" borderId="0" xfId="1" applyFont="1" applyAlignment="1" applyProtection="1">
      <alignment horizontal="right" vertical="center"/>
    </xf>
    <xf numFmtId="0" fontId="17" fillId="0" borderId="4"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53" xfId="0" applyFont="1" applyFill="1" applyBorder="1" applyAlignment="1">
      <alignment horizontal="left" wrapText="1" indent="1"/>
    </xf>
    <xf numFmtId="0" fontId="18" fillId="0" borderId="4" xfId="0" applyFont="1" applyFill="1" applyBorder="1" applyAlignment="1">
      <alignment horizontal="left" wrapText="1" indent="1"/>
    </xf>
    <xf numFmtId="0" fontId="18" fillId="0" borderId="5" xfId="0" applyFont="1" applyFill="1" applyBorder="1" applyAlignment="1">
      <alignment horizontal="left" indent="1"/>
    </xf>
    <xf numFmtId="0" fontId="18" fillId="0" borderId="53" xfId="0" applyFont="1" applyFill="1" applyBorder="1" applyAlignment="1">
      <alignment horizontal="left" indent="1"/>
    </xf>
    <xf numFmtId="0" fontId="2" fillId="0" borderId="0" xfId="3" applyFont="1" applyFill="1" applyAlignment="1">
      <alignment horizontal="left"/>
    </xf>
    <xf numFmtId="0" fontId="4" fillId="0" borderId="0" xfId="1" applyFont="1" applyFill="1" applyAlignment="1" applyProtection="1">
      <alignment horizontal="right" vertical="center"/>
    </xf>
    <xf numFmtId="0" fontId="6" fillId="0" borderId="20" xfId="3" applyFont="1" applyFill="1" applyBorder="1" applyAlignment="1">
      <alignment horizontal="left" indent="5"/>
    </xf>
    <xf numFmtId="0" fontId="8" fillId="0" borderId="20" xfId="3" applyFont="1" applyFill="1" applyBorder="1" applyAlignment="1">
      <alignment horizontal="left" indent="5"/>
    </xf>
    <xf numFmtId="0" fontId="7" fillId="0" borderId="0" xfId="1" applyFont="1" applyFill="1" applyAlignment="1" applyProtection="1">
      <alignment horizontal="right" vertical="center"/>
    </xf>
    <xf numFmtId="0" fontId="10" fillId="0" borderId="53" xfId="3" applyFont="1" applyFill="1" applyBorder="1" applyAlignment="1"/>
    <xf numFmtId="0" fontId="10" fillId="0" borderId="14" xfId="3" applyFont="1" applyFill="1" applyBorder="1" applyAlignment="1"/>
    <xf numFmtId="0" fontId="4" fillId="0" borderId="0" xfId="1" applyFont="1" applyAlignment="1" applyProtection="1">
      <alignment horizontal="left" vertical="center"/>
    </xf>
    <xf numFmtId="0" fontId="5" fillId="0" borderId="0" xfId="3"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center" vertical="center"/>
    </xf>
    <xf numFmtId="0" fontId="7" fillId="0" borderId="0" xfId="1" applyFont="1" applyAlignment="1" applyProtection="1">
      <alignment horizontal="center" vertical="center"/>
    </xf>
    <xf numFmtId="0" fontId="12" fillId="0" borderId="18" xfId="3" applyFont="1" applyBorder="1" applyAlignment="1">
      <alignment horizontal="center" vertical="center"/>
    </xf>
    <xf numFmtId="0" fontId="4" fillId="0" borderId="0" xfId="1" applyAlignment="1" applyProtection="1">
      <alignment horizontal="left" vertical="center"/>
    </xf>
    <xf numFmtId="0" fontId="2" fillId="0" borderId="0" xfId="3" applyFont="1" applyAlignment="1">
      <alignment horizontal="left" vertical="center" indent="5"/>
    </xf>
    <xf numFmtId="0" fontId="10" fillId="0" borderId="18" xfId="3" applyFont="1" applyFill="1" applyBorder="1" applyAlignment="1">
      <alignment horizont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xf>
    <xf numFmtId="0" fontId="2" fillId="0" borderId="0" xfId="3" applyFont="1"/>
    <xf numFmtId="0" fontId="2" fillId="0" borderId="0" xfId="3" applyFont="1" applyAlignment="1">
      <alignment horizontal="left" indent="5"/>
    </xf>
    <xf numFmtId="0" fontId="81" fillId="0" borderId="13" xfId="0" applyFont="1" applyBorder="1" applyAlignment="1">
      <alignment horizontal="center" vertical="center" wrapText="1"/>
    </xf>
    <xf numFmtId="0" fontId="18" fillId="0" borderId="0" xfId="3" applyFont="1" applyAlignment="1">
      <alignment horizontal="left" wrapText="1"/>
    </xf>
    <xf numFmtId="2" fontId="10" fillId="0" borderId="2" xfId="3" applyNumberFormat="1" applyFont="1" applyFill="1" applyBorder="1" applyAlignment="1">
      <alignment horizontal="center" vertical="center" wrapText="1"/>
    </xf>
    <xf numFmtId="2" fontId="0" fillId="0" borderId="13" xfId="0" applyNumberFormat="1" applyFill="1" applyBorder="1" applyAlignment="1">
      <alignment horizontal="center" vertical="center" wrapText="1"/>
    </xf>
    <xf numFmtId="0" fontId="81" fillId="0" borderId="18" xfId="0" applyFont="1" applyBorder="1"/>
    <xf numFmtId="0" fontId="81" fillId="0" borderId="19" xfId="0" applyFont="1" applyBorder="1"/>
    <xf numFmtId="0" fontId="17" fillId="0" borderId="0" xfId="3" applyNumberFormat="1" applyFont="1" applyBorder="1" applyAlignment="1">
      <alignment horizontal="left" wrapText="1"/>
    </xf>
    <xf numFmtId="0" fontId="10" fillId="0" borderId="33" xfId="0" applyFont="1" applyBorder="1" applyAlignment="1">
      <alignment horizontal="center" vertical="center"/>
    </xf>
    <xf numFmtId="0" fontId="10" fillId="0" borderId="46" xfId="0" applyFont="1" applyBorder="1" applyAlignment="1">
      <alignment horizontal="center" vertical="center"/>
    </xf>
    <xf numFmtId="0" fontId="10" fillId="0" borderId="22" xfId="0" applyFont="1" applyBorder="1" applyAlignment="1">
      <alignment horizontal="left" vertical="center" wrapText="1" indent="1"/>
    </xf>
    <xf numFmtId="0" fontId="10" fillId="0" borderId="2" xfId="0" applyFont="1" applyBorder="1" applyAlignment="1">
      <alignment horizontal="center" vertical="center" wrapText="1" readingOrder="1"/>
    </xf>
    <xf numFmtId="0" fontId="10" fillId="0" borderId="75"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10" fillId="0" borderId="75" xfId="0" applyFont="1" applyBorder="1" applyAlignment="1">
      <alignment horizontal="center" vertical="center" wrapText="1"/>
    </xf>
    <xf numFmtId="0" fontId="10" fillId="0" borderId="39" xfId="0" applyFont="1" applyBorder="1" applyAlignment="1">
      <alignment horizontal="left" vertical="center" wrapText="1" indent="1"/>
    </xf>
    <xf numFmtId="0" fontId="6" fillId="0" borderId="20" xfId="0" applyFont="1" applyBorder="1" applyAlignment="1">
      <alignment horizontal="left" wrapText="1" indent="5"/>
    </xf>
    <xf numFmtId="0" fontId="1" fillId="0" borderId="0" xfId="0" applyFont="1" applyAlignment="1">
      <alignment wrapText="1"/>
    </xf>
    <xf numFmtId="0" fontId="29" fillId="0" borderId="0" xfId="0" applyFont="1" applyAlignment="1"/>
    <xf numFmtId="0" fontId="4" fillId="0" borderId="0" xfId="1" applyFont="1" applyAlignment="1" applyProtection="1">
      <alignment horizontal="center"/>
    </xf>
    <xf numFmtId="0" fontId="5" fillId="0" borderId="0" xfId="0" applyFont="1" applyAlignment="1">
      <alignment wrapText="1"/>
    </xf>
    <xf numFmtId="0" fontId="29" fillId="0" borderId="0" xfId="0" applyFont="1" applyAlignment="1">
      <alignment wrapText="1"/>
    </xf>
    <xf numFmtId="0" fontId="8" fillId="0" borderId="0" xfId="0" applyFont="1" applyAlignment="1">
      <alignment horizontal="left" vertical="center" wrapText="1"/>
    </xf>
    <xf numFmtId="0" fontId="10" fillId="0" borderId="17" xfId="0" applyFont="1" applyBorder="1" applyAlignment="1">
      <alignment horizontal="center" wrapText="1"/>
    </xf>
    <xf numFmtId="0" fontId="10" fillId="0" borderId="0" xfId="0" applyFont="1" applyAlignment="1">
      <alignment horizontal="center" vertical="top" wrapText="1"/>
    </xf>
    <xf numFmtId="0" fontId="8" fillId="0" borderId="0" xfId="0" applyFont="1" applyAlignment="1">
      <alignment horizontal="left" wrapText="1"/>
    </xf>
    <xf numFmtId="0" fontId="7" fillId="0" borderId="20" xfId="1" applyFont="1" applyBorder="1" applyAlignment="1" applyProtection="1">
      <alignment horizontal="center" vertical="center"/>
    </xf>
    <xf numFmtId="0" fontId="10" fillId="0" borderId="39" xfId="3" applyFont="1" applyFill="1" applyBorder="1" applyAlignment="1">
      <alignment horizontal="center" vertical="center" wrapText="1"/>
    </xf>
    <xf numFmtId="164" fontId="17" fillId="0" borderId="0" xfId="0" applyNumberFormat="1" applyFont="1" applyBorder="1" applyAlignment="1">
      <alignment horizontal="left" wrapText="1"/>
    </xf>
    <xf numFmtId="164" fontId="18" fillId="0" borderId="0" xfId="0" applyNumberFormat="1" applyFont="1" applyBorder="1" applyAlignment="1">
      <alignment horizontal="left" wrapText="1"/>
    </xf>
    <xf numFmtId="0" fontId="6" fillId="0" borderId="20" xfId="3" applyFont="1" applyBorder="1" applyAlignment="1">
      <alignment horizontal="left" indent="7"/>
    </xf>
    <xf numFmtId="0" fontId="2" fillId="0" borderId="20" xfId="3" applyFont="1" applyBorder="1" applyAlignment="1">
      <alignment horizontal="left" indent="7"/>
    </xf>
    <xf numFmtId="0" fontId="1" fillId="0" borderId="0" xfId="3" applyFont="1"/>
    <xf numFmtId="0" fontId="5" fillId="0" borderId="0" xfId="3" applyFont="1"/>
    <xf numFmtId="0" fontId="17" fillId="0" borderId="0" xfId="0" applyNumberFormat="1" applyFont="1" applyAlignment="1">
      <alignment horizontal="justify" wrapText="1"/>
    </xf>
    <xf numFmtId="164" fontId="18" fillId="0" borderId="0" xfId="0" applyNumberFormat="1" applyFont="1" applyBorder="1" applyAlignment="1">
      <alignment horizontal="justify" wrapText="1"/>
    </xf>
    <xf numFmtId="0" fontId="2" fillId="0" borderId="0" xfId="3" applyFont="1" applyAlignment="1"/>
    <xf numFmtId="0" fontId="17" fillId="0" borderId="0" xfId="3" applyFont="1" applyFill="1" applyBorder="1" applyAlignment="1">
      <alignment horizontal="left" wrapText="1"/>
    </xf>
    <xf numFmtId="0" fontId="18" fillId="0" borderId="0" xfId="3" applyFont="1" applyFill="1" applyBorder="1" applyAlignment="1">
      <alignment horizontal="left" wrapText="1"/>
    </xf>
    <xf numFmtId="0" fontId="10" fillId="0" borderId="78" xfId="3" applyFont="1" applyFill="1" applyBorder="1" applyAlignment="1">
      <alignment horizontal="center" vertical="center" wrapText="1"/>
    </xf>
    <xf numFmtId="0" fontId="87" fillId="0" borderId="20" xfId="3" applyFont="1" applyBorder="1" applyAlignment="1">
      <alignment horizontal="left" vertical="center" indent="5"/>
    </xf>
    <xf numFmtId="0" fontId="84" fillId="0" borderId="20" xfId="3" applyFont="1" applyBorder="1" applyAlignment="1">
      <alignment horizontal="left" vertical="center" indent="5"/>
    </xf>
    <xf numFmtId="0" fontId="1" fillId="0" borderId="0" xfId="3" applyFont="1" applyAlignment="1"/>
    <xf numFmtId="0" fontId="5" fillId="0" borderId="0" xfId="3" applyFont="1" applyAlignment="1">
      <alignment vertical="center"/>
    </xf>
    <xf numFmtId="0" fontId="84" fillId="0" borderId="0" xfId="3" applyFont="1" applyAlignment="1">
      <alignment horizontal="left" vertical="center"/>
    </xf>
    <xf numFmtId="0" fontId="84" fillId="0" borderId="0" xfId="3" applyFont="1" applyAlignment="1">
      <alignment horizontal="left"/>
    </xf>
    <xf numFmtId="0" fontId="87" fillId="0" borderId="20" xfId="3" applyFont="1" applyBorder="1" applyAlignment="1">
      <alignment horizontal="left" indent="6"/>
    </xf>
    <xf numFmtId="0" fontId="84" fillId="0" borderId="20" xfId="3" applyFont="1" applyBorder="1" applyAlignment="1">
      <alignment horizontal="left" indent="6"/>
    </xf>
    <xf numFmtId="0" fontId="16" fillId="0" borderId="3" xfId="3" applyFont="1" applyFill="1" applyBorder="1" applyAlignment="1">
      <alignment horizontal="center" vertical="center" wrapText="1"/>
    </xf>
    <xf numFmtId="0" fontId="16" fillId="0" borderId="14" xfId="3" applyFont="1" applyFill="1" applyBorder="1" applyAlignment="1">
      <alignment horizontal="center" vertical="center" wrapText="1"/>
    </xf>
    <xf numFmtId="0" fontId="2" fillId="0" borderId="0" xfId="0" applyFont="1" applyFill="1" applyAlignment="1">
      <alignment horizontal="left"/>
    </xf>
    <xf numFmtId="0" fontId="6" fillId="0" borderId="20" xfId="0" applyFont="1" applyFill="1" applyBorder="1" applyAlignment="1">
      <alignment horizontal="left"/>
    </xf>
    <xf numFmtId="0" fontId="10" fillId="0" borderId="21"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1" xfId="0" applyFont="1" applyFill="1" applyBorder="1"/>
    <xf numFmtId="0" fontId="10" fillId="0" borderId="12" xfId="0" applyFont="1" applyFill="1" applyBorder="1"/>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2" xfId="0" applyFont="1" applyFill="1" applyBorder="1"/>
    <xf numFmtId="0" fontId="10" fillId="0" borderId="18" xfId="0" applyFont="1" applyFill="1" applyBorder="1" applyAlignment="1">
      <alignment horizontal="center"/>
    </xf>
    <xf numFmtId="0" fontId="10" fillId="0" borderId="19" xfId="0" applyFont="1" applyFill="1" applyBorder="1" applyAlignment="1">
      <alignment horizontal="center"/>
    </xf>
    <xf numFmtId="0" fontId="10" fillId="0" borderId="11" xfId="0" applyFont="1" applyFill="1" applyBorder="1" applyAlignment="1">
      <alignment horizontal="center"/>
    </xf>
    <xf numFmtId="0" fontId="10" fillId="0" borderId="12" xfId="0" applyFont="1" applyFill="1" applyBorder="1" applyAlignment="1">
      <alignment horizontal="center"/>
    </xf>
    <xf numFmtId="0" fontId="17" fillId="0" borderId="0" xfId="0" applyFont="1" applyFill="1" applyAlignment="1">
      <alignment horizontal="left" indent="1"/>
    </xf>
    <xf numFmtId="0" fontId="18" fillId="0" borderId="0" xfId="1528" applyFont="1" applyFill="1" applyAlignment="1">
      <alignment horizontal="left" wrapText="1"/>
    </xf>
    <xf numFmtId="0" fontId="18" fillId="0" borderId="0" xfId="0" applyFont="1" applyFill="1" applyAlignment="1">
      <alignment horizontal="left" wrapText="1" indent="1"/>
    </xf>
    <xf numFmtId="0" fontId="2" fillId="0" borderId="0" xfId="0" applyFont="1" applyAlignment="1">
      <alignment horizontal="left" wrapText="1"/>
    </xf>
    <xf numFmtId="0" fontId="2" fillId="0" borderId="0" xfId="0" applyFont="1" applyAlignment="1">
      <alignment horizontal="left" wrapText="1" indent="7"/>
    </xf>
    <xf numFmtId="0" fontId="6" fillId="0" borderId="0" xfId="0" applyFont="1" applyAlignment="1">
      <alignment horizontal="left" wrapText="1" indent="7"/>
    </xf>
    <xf numFmtId="0" fontId="17" fillId="0" borderId="0" xfId="1528" applyFont="1" applyFill="1" applyAlignment="1">
      <alignment horizontal="left" wrapText="1"/>
    </xf>
    <xf numFmtId="0" fontId="18" fillId="0" borderId="0" xfId="0" applyFont="1" applyFill="1" applyAlignment="1">
      <alignment horizontal="left" vertical="center"/>
    </xf>
    <xf numFmtId="0" fontId="10" fillId="0" borderId="26" xfId="0" applyFont="1" applyFill="1" applyBorder="1" applyAlignment="1">
      <alignment horizontal="left" vertical="center" wrapText="1" indent="12"/>
    </xf>
    <xf numFmtId="0" fontId="10" fillId="0" borderId="32"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36" xfId="0" applyFont="1" applyFill="1" applyBorder="1" applyAlignment="1">
      <alignment horizontal="left" vertical="center" wrapText="1" indent="12"/>
    </xf>
    <xf numFmtId="0" fontId="10" fillId="0" borderId="20" xfId="0" applyFont="1" applyFill="1" applyBorder="1" applyAlignment="1">
      <alignment horizontal="left" vertical="center" wrapText="1" indent="12"/>
    </xf>
    <xf numFmtId="0" fontId="10" fillId="0" borderId="72" xfId="0" applyFont="1" applyFill="1" applyBorder="1" applyAlignment="1">
      <alignment horizontal="left" vertical="center" wrapText="1" indent="12"/>
    </xf>
    <xf numFmtId="0" fontId="6" fillId="0" borderId="22" xfId="0" applyFont="1" applyBorder="1" applyAlignment="1">
      <alignment horizontal="left" vertical="center" indent="7"/>
    </xf>
    <xf numFmtId="0" fontId="18" fillId="0" borderId="0" xfId="0" applyFont="1" applyBorder="1" applyAlignment="1">
      <alignment horizontal="left" vertical="center"/>
    </xf>
    <xf numFmtId="0" fontId="10" fillId="0" borderId="17" xfId="0" applyFont="1" applyBorder="1"/>
    <xf numFmtId="0" fontId="10" fillId="0" borderId="1" xfId="0" applyFont="1" applyBorder="1"/>
    <xf numFmtId="0" fontId="10" fillId="0" borderId="14" xfId="0" applyFont="1" applyBorder="1"/>
    <xf numFmtId="0" fontId="10" fillId="0" borderId="20" xfId="0" applyFont="1" applyBorder="1"/>
    <xf numFmtId="0" fontId="10" fillId="0" borderId="21" xfId="0" applyFont="1" applyBorder="1"/>
    <xf numFmtId="0" fontId="8" fillId="0" borderId="0" xfId="0" applyFont="1" applyAlignment="1">
      <alignment horizontal="left" vertical="center" indent="7"/>
    </xf>
    <xf numFmtId="0" fontId="78" fillId="0" borderId="0" xfId="1" applyFont="1" applyAlignment="1" applyProtection="1">
      <alignment horizontal="right"/>
    </xf>
    <xf numFmtId="0" fontId="57" fillId="0" borderId="0" xfId="1" applyFont="1" applyAlignment="1" applyProtection="1">
      <alignment horizontal="right"/>
    </xf>
    <xf numFmtId="0" fontId="8" fillId="0" borderId="0" xfId="0" applyFont="1" applyAlignment="1">
      <alignment horizontal="left" vertical="center"/>
    </xf>
    <xf numFmtId="0" fontId="6" fillId="0" borderId="0" xfId="0" applyFont="1" applyAlignment="1">
      <alignment horizontal="left" vertical="center" indent="7"/>
    </xf>
    <xf numFmtId="0" fontId="6" fillId="0" borderId="0" xfId="0" applyFont="1" applyBorder="1" applyAlignment="1">
      <alignment horizontal="left" vertical="center" indent="7"/>
    </xf>
    <xf numFmtId="0" fontId="10" fillId="0" borderId="47" xfId="0" applyFont="1" applyBorder="1" applyAlignment="1">
      <alignment horizontal="center" vertical="center" wrapText="1"/>
    </xf>
    <xf numFmtId="0" fontId="8" fillId="0" borderId="0" xfId="0" applyFont="1" applyAlignment="1">
      <alignment horizontal="left"/>
    </xf>
    <xf numFmtId="0" fontId="6" fillId="0" borderId="112" xfId="0" applyFont="1" applyBorder="1" applyAlignment="1">
      <alignment horizontal="left" vertical="center" indent="5"/>
    </xf>
    <xf numFmtId="0" fontId="10" fillId="0" borderId="31" xfId="0" applyFont="1" applyBorder="1" applyAlignment="1">
      <alignment horizontal="center" vertical="center"/>
    </xf>
    <xf numFmtId="0" fontId="10" fillId="0" borderId="76" xfId="0" applyFont="1" applyBorder="1" applyAlignment="1">
      <alignment horizontal="center" vertical="center"/>
    </xf>
    <xf numFmtId="0" fontId="17" fillId="0" borderId="0" xfId="0" applyFont="1" applyBorder="1" applyAlignment="1">
      <alignment horizontal="left" wrapText="1" indent="1"/>
    </xf>
    <xf numFmtId="0" fontId="18" fillId="0" borderId="0" xfId="0" applyFont="1" applyBorder="1" applyAlignment="1">
      <alignment horizontal="left" indent="1"/>
    </xf>
    <xf numFmtId="0" fontId="8" fillId="0" borderId="0" xfId="0" applyFont="1" applyAlignment="1">
      <alignment horizontal="left" indent="5"/>
    </xf>
    <xf numFmtId="0" fontId="6" fillId="0" borderId="0" xfId="0" applyFont="1" applyBorder="1" applyAlignment="1">
      <alignment horizontal="left" indent="5"/>
    </xf>
    <xf numFmtId="0" fontId="10" fillId="0" borderId="45" xfId="0" applyFont="1" applyBorder="1" applyAlignment="1">
      <alignment horizontal="center" vertical="center"/>
    </xf>
    <xf numFmtId="0" fontId="10" fillId="0" borderId="17" xfId="0" applyFont="1" applyBorder="1" applyAlignment="1">
      <alignment horizontal="center" vertical="center"/>
    </xf>
    <xf numFmtId="0" fontId="10" fillId="0" borderId="84" xfId="0" applyFont="1" applyBorder="1" applyAlignment="1">
      <alignment horizontal="center" vertical="center"/>
    </xf>
    <xf numFmtId="0" fontId="17" fillId="0" borderId="0" xfId="0" applyFont="1" applyAlignment="1">
      <alignment horizontal="left"/>
    </xf>
    <xf numFmtId="0" fontId="10" fillId="0" borderId="32" xfId="0" applyFont="1" applyBorder="1" applyAlignment="1">
      <alignment horizontal="center" vertical="center"/>
    </xf>
    <xf numFmtId="0" fontId="10" fillId="0" borderId="16" xfId="0" applyFont="1" applyBorder="1" applyAlignment="1">
      <alignment horizontal="center" vertical="center" wrapText="1"/>
    </xf>
    <xf numFmtId="0" fontId="6" fillId="0" borderId="22" xfId="0" applyFont="1" applyBorder="1" applyAlignment="1">
      <alignment horizontal="left" indent="5"/>
    </xf>
    <xf numFmtId="0" fontId="12" fillId="0" borderId="3" xfId="0" applyFont="1" applyFill="1" applyBorder="1" applyAlignment="1">
      <alignment horizontal="center" vertical="center"/>
    </xf>
    <xf numFmtId="0" fontId="12" fillId="0" borderId="78" xfId="0" applyFont="1" applyFill="1" applyBorder="1" applyAlignment="1">
      <alignment horizontal="center" vertical="center"/>
    </xf>
    <xf numFmtId="0" fontId="12" fillId="0" borderId="85" xfId="0" applyFont="1" applyFill="1" applyBorder="1" applyAlignment="1">
      <alignment horizontal="center" vertical="center"/>
    </xf>
    <xf numFmtId="0" fontId="10" fillId="0" borderId="88" xfId="0" applyFont="1" applyFill="1" applyBorder="1" applyAlignment="1">
      <alignment horizontal="center" vertical="center" wrapText="1"/>
    </xf>
    <xf numFmtId="0" fontId="2" fillId="0" borderId="0" xfId="0" applyFont="1" applyFill="1" applyBorder="1" applyAlignment="1">
      <alignment horizontal="left"/>
    </xf>
    <xf numFmtId="0" fontId="4" fillId="0" borderId="0" xfId="1" applyFill="1" applyBorder="1" applyAlignment="1" applyProtection="1">
      <alignment horizontal="right" vertical="center"/>
    </xf>
    <xf numFmtId="0" fontId="6" fillId="0" borderId="0" xfId="0" applyFont="1" applyFill="1" applyBorder="1" applyAlignment="1">
      <alignment horizontal="left" vertical="center" indent="7"/>
    </xf>
    <xf numFmtId="0" fontId="7" fillId="0" borderId="0" xfId="1" applyFont="1" applyFill="1" applyBorder="1" applyAlignment="1" applyProtection="1">
      <alignment horizontal="right" vertical="center"/>
    </xf>
    <xf numFmtId="0" fontId="10" fillId="0" borderId="86" xfId="0" applyFont="1" applyFill="1" applyBorder="1" applyAlignment="1">
      <alignment horizontal="center" vertical="center" wrapText="1"/>
    </xf>
    <xf numFmtId="0" fontId="10" fillId="0" borderId="85" xfId="0" applyFont="1" applyFill="1" applyBorder="1" applyAlignment="1">
      <alignment horizontal="center" vertical="center" wrapText="1"/>
    </xf>
    <xf numFmtId="0" fontId="10" fillId="0" borderId="87" xfId="0" applyFont="1" applyFill="1" applyBorder="1" applyAlignment="1">
      <alignment horizontal="center" vertical="center" wrapText="1"/>
    </xf>
    <xf numFmtId="0" fontId="17" fillId="0" borderId="0" xfId="1528" applyFont="1" applyFill="1" applyAlignment="1">
      <alignment horizontal="left" wrapText="1" indent="1"/>
    </xf>
    <xf numFmtId="0" fontId="18" fillId="0" borderId="0" xfId="1528" applyFont="1" applyFill="1" applyAlignment="1">
      <alignment horizontal="left" wrapText="1" indent="1"/>
    </xf>
    <xf numFmtId="0" fontId="6" fillId="0" borderId="0" xfId="0" applyFont="1" applyAlignment="1">
      <alignment horizontal="left" indent="7"/>
    </xf>
    <xf numFmtId="0" fontId="10" fillId="0" borderId="6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9" xfId="0" applyFont="1" applyBorder="1" applyAlignment="1">
      <alignment horizontal="center" vertical="center" wrapText="1"/>
    </xf>
    <xf numFmtId="0" fontId="4" fillId="0" borderId="0" xfId="1" applyFill="1" applyAlignment="1" applyProtection="1">
      <alignment horizontal="right" vertical="center"/>
    </xf>
    <xf numFmtId="0" fontId="6" fillId="0" borderId="0" xfId="0" applyFont="1" applyFill="1" applyBorder="1" applyAlignment="1">
      <alignment horizontal="left" indent="7"/>
    </xf>
    <xf numFmtId="0" fontId="10" fillId="0" borderId="46"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2" xfId="0" applyFont="1" applyBorder="1" applyAlignment="1">
      <alignment horizontal="center" vertical="center" wrapText="1"/>
    </xf>
    <xf numFmtId="0" fontId="8" fillId="0" borderId="0" xfId="0" applyFont="1" applyAlignment="1">
      <alignment horizontal="left" indent="7"/>
    </xf>
    <xf numFmtId="0" fontId="6" fillId="0" borderId="20" xfId="0" applyFont="1" applyBorder="1" applyAlignment="1">
      <alignment horizontal="left" indent="7"/>
    </xf>
    <xf numFmtId="0" fontId="12" fillId="0" borderId="31" xfId="0" applyFont="1" applyBorder="1" applyAlignment="1">
      <alignment horizontal="center" vertical="center" wrapText="1"/>
    </xf>
    <xf numFmtId="0" fontId="12" fillId="0" borderId="77" xfId="0" applyFont="1" applyBorder="1" applyAlignment="1">
      <alignment horizontal="center" vertical="center" wrapText="1"/>
    </xf>
    <xf numFmtId="0" fontId="12" fillId="0" borderId="78" xfId="0" applyFont="1" applyBorder="1" applyAlignment="1">
      <alignment horizontal="center" vertical="center"/>
    </xf>
    <xf numFmtId="0" fontId="12" fillId="0" borderId="26" xfId="0" applyFont="1" applyBorder="1" applyAlignment="1">
      <alignment horizontal="center" vertical="center"/>
    </xf>
    <xf numFmtId="0" fontId="12" fillId="0" borderId="0" xfId="0" applyFont="1" applyBorder="1" applyAlignment="1">
      <alignment horizontal="center" vertical="center"/>
    </xf>
    <xf numFmtId="0" fontId="12" fillId="0" borderId="30" xfId="0" applyFont="1" applyBorder="1" applyAlignment="1">
      <alignment horizontal="center" vertical="center"/>
    </xf>
    <xf numFmtId="0" fontId="12" fillId="0" borderId="76" xfId="0" applyFont="1" applyBorder="1" applyAlignment="1">
      <alignment horizontal="center" vertical="center"/>
    </xf>
    <xf numFmtId="164" fontId="12" fillId="0" borderId="30" xfId="0" applyNumberFormat="1" applyFont="1" applyBorder="1" applyAlignment="1">
      <alignment horizontal="center" vertical="center"/>
    </xf>
    <xf numFmtId="164" fontId="12" fillId="0" borderId="76" xfId="0" applyNumberFormat="1" applyFont="1" applyBorder="1" applyAlignment="1">
      <alignment horizontal="center" vertical="center"/>
    </xf>
    <xf numFmtId="0" fontId="12" fillId="0" borderId="31" xfId="0" applyFont="1" applyBorder="1" applyAlignment="1">
      <alignment horizontal="center" vertical="center"/>
    </xf>
    <xf numFmtId="0" fontId="12" fillId="0" borderId="77" xfId="0" applyFont="1" applyBorder="1" applyAlignment="1">
      <alignment horizontal="center" vertical="center"/>
    </xf>
    <xf numFmtId="0" fontId="10" fillId="0" borderId="56" xfId="0" applyFont="1" applyBorder="1" applyAlignment="1">
      <alignment horizontal="left" vertical="center" wrapText="1" indent="1"/>
    </xf>
    <xf numFmtId="0" fontId="10" fillId="0" borderId="32" xfId="0" applyFont="1" applyBorder="1" applyAlignment="1">
      <alignment horizontal="left" vertical="center" wrapText="1" indent="1"/>
    </xf>
    <xf numFmtId="0" fontId="10" fillId="0" borderId="36" xfId="0" applyFont="1" applyBorder="1" applyAlignment="1">
      <alignment horizontal="left" vertical="center" wrapText="1" indent="1"/>
    </xf>
    <xf numFmtId="0" fontId="17" fillId="0" borderId="0" xfId="0" applyFont="1" applyAlignment="1">
      <alignment horizontal="justify" wrapText="1"/>
    </xf>
    <xf numFmtId="0" fontId="6" fillId="0" borderId="20" xfId="0" applyFont="1" applyBorder="1" applyAlignment="1">
      <alignment horizontal="left" vertical="center" indent="7"/>
    </xf>
    <xf numFmtId="0" fontId="10" fillId="0" borderId="110" xfId="0" applyFont="1" applyFill="1" applyBorder="1" applyAlignment="1">
      <alignment horizontal="center" vertical="center" wrapText="1"/>
    </xf>
    <xf numFmtId="0" fontId="11" fillId="0" borderId="111" xfId="0" applyFont="1" applyFill="1" applyBorder="1" applyAlignment="1">
      <alignment horizontal="center" vertical="center" wrapText="1"/>
    </xf>
    <xf numFmtId="0" fontId="10" fillId="0" borderId="114" xfId="0" applyFont="1" applyFill="1" applyBorder="1" applyAlignment="1">
      <alignment horizontal="center" vertical="center" wrapText="1"/>
    </xf>
    <xf numFmtId="0" fontId="10" fillId="0" borderId="115" xfId="0" applyFont="1" applyFill="1" applyBorder="1" applyAlignment="1">
      <alignment horizontal="center" vertical="center" wrapText="1"/>
    </xf>
    <xf numFmtId="0" fontId="10" fillId="0" borderId="112" xfId="0" applyFont="1" applyFill="1" applyBorder="1" applyAlignment="1">
      <alignment horizontal="center" vertical="center" wrapText="1"/>
    </xf>
    <xf numFmtId="0" fontId="10" fillId="0" borderId="117" xfId="0" applyFont="1" applyFill="1" applyBorder="1" applyAlignment="1">
      <alignment horizontal="center" vertical="center" wrapText="1"/>
    </xf>
    <xf numFmtId="0" fontId="10" fillId="0" borderId="118" xfId="0" applyFont="1" applyFill="1" applyBorder="1" applyAlignment="1">
      <alignment horizontal="center" vertical="center" wrapText="1"/>
    </xf>
    <xf numFmtId="0" fontId="10" fillId="0" borderId="119" xfId="0" applyFont="1" applyFill="1" applyBorder="1" applyAlignment="1">
      <alignment horizontal="center" vertical="center" wrapText="1"/>
    </xf>
    <xf numFmtId="0" fontId="10" fillId="0" borderId="116"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5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5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39"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16" fillId="0" borderId="20" xfId="0" applyFont="1" applyFill="1" applyBorder="1" applyAlignment="1">
      <alignment horizontal="center" vertical="center" wrapText="1"/>
    </xf>
    <xf numFmtId="0" fontId="16" fillId="0" borderId="21" xfId="0" applyFont="1" applyFill="1" applyBorder="1" applyAlignment="1">
      <alignment horizontal="center" vertical="center" wrapText="1"/>
    </xf>
    <xf numFmtId="0" fontId="10" fillId="0" borderId="85" xfId="0" applyFont="1" applyBorder="1" applyAlignment="1">
      <alignment horizontal="center" vertical="center" wrapText="1"/>
    </xf>
    <xf numFmtId="0" fontId="10" fillId="0" borderId="120" xfId="0" applyFont="1" applyFill="1" applyBorder="1" applyAlignment="1">
      <alignment horizontal="center" vertical="center" wrapText="1"/>
    </xf>
    <xf numFmtId="0" fontId="10" fillId="0" borderId="121" xfId="0" applyFont="1" applyFill="1" applyBorder="1" applyAlignment="1">
      <alignment horizontal="center" vertical="center" wrapText="1"/>
    </xf>
    <xf numFmtId="0" fontId="2" fillId="0" borderId="0" xfId="0" applyFont="1" applyBorder="1" applyAlignment="1">
      <alignment horizontal="left"/>
    </xf>
    <xf numFmtId="0" fontId="6" fillId="0" borderId="86" xfId="0" applyFont="1" applyBorder="1" applyAlignment="1">
      <alignment horizontal="left" vertical="center" indent="7"/>
    </xf>
    <xf numFmtId="0" fontId="10" fillId="0" borderId="122" xfId="0" applyFont="1" applyFill="1" applyBorder="1" applyAlignment="1">
      <alignment horizontal="center" vertical="center" wrapText="1"/>
    </xf>
    <xf numFmtId="0" fontId="10" fillId="0" borderId="97" xfId="0" applyFont="1" applyFill="1" applyBorder="1" applyAlignment="1">
      <alignment horizontal="center" vertical="center" wrapText="1"/>
    </xf>
    <xf numFmtId="0" fontId="10" fillId="0" borderId="82" xfId="0" applyFont="1" applyBorder="1" applyAlignment="1">
      <alignment horizontal="center" vertical="center" wrapText="1"/>
    </xf>
    <xf numFmtId="0" fontId="18" fillId="0" borderId="0" xfId="0" applyFont="1" applyAlignment="1">
      <alignment horizontal="left" vertical="center" wrapText="1"/>
    </xf>
    <xf numFmtId="0" fontId="10" fillId="0" borderId="93" xfId="0" applyFont="1" applyBorder="1" applyAlignment="1">
      <alignment horizontal="center" vertical="center" wrapText="1"/>
    </xf>
    <xf numFmtId="0" fontId="10" fillId="0" borderId="94" xfId="0" applyFont="1" applyBorder="1" applyAlignment="1">
      <alignment horizontal="center" vertical="center" wrapText="1"/>
    </xf>
    <xf numFmtId="0" fontId="10" fillId="0" borderId="95" xfId="0" applyFont="1" applyBorder="1" applyAlignment="1">
      <alignment horizontal="center" vertical="center" wrapText="1"/>
    </xf>
    <xf numFmtId="0" fontId="10" fillId="0" borderId="98"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84" xfId="0" applyFont="1" applyBorder="1" applyAlignment="1">
      <alignment horizontal="center" vertical="center" wrapText="1"/>
    </xf>
    <xf numFmtId="0" fontId="2" fillId="0" borderId="0" xfId="2" applyFont="1" applyAlignment="1">
      <alignment horizontal="left"/>
    </xf>
    <xf numFmtId="0" fontId="7" fillId="0" borderId="22" xfId="1" applyFont="1" applyBorder="1" applyAlignment="1" applyProtection="1">
      <alignment horizontal="right"/>
    </xf>
    <xf numFmtId="0" fontId="49" fillId="0" borderId="0" xfId="0" applyFont="1" applyFill="1" applyAlignment="1">
      <alignment horizontal="left" wrapText="1"/>
    </xf>
    <xf numFmtId="0" fontId="50" fillId="0" borderId="0" xfId="0" applyFont="1" applyFill="1" applyAlignment="1">
      <alignment horizontal="left" wrapText="1"/>
    </xf>
    <xf numFmtId="0" fontId="10" fillId="0" borderId="1" xfId="0" applyFont="1" applyBorder="1" applyAlignment="1">
      <alignment horizontal="center" vertical="center"/>
    </xf>
    <xf numFmtId="0" fontId="6" fillId="0" borderId="125" xfId="3" applyFont="1" applyBorder="1" applyAlignment="1">
      <alignment horizontal="left" vertical="center" indent="5"/>
    </xf>
    <xf numFmtId="0" fontId="10" fillId="0" borderId="104" xfId="3" applyFont="1" applyFill="1" applyBorder="1" applyAlignment="1">
      <alignment horizontal="center" vertical="center" wrapText="1"/>
    </xf>
    <xf numFmtId="0" fontId="10" fillId="0" borderId="126" xfId="3" applyFont="1" applyFill="1" applyBorder="1" applyAlignment="1">
      <alignment horizontal="center" vertical="center" wrapText="1"/>
    </xf>
    <xf numFmtId="0" fontId="10" fillId="0" borderId="103" xfId="3" applyFont="1" applyFill="1" applyBorder="1" applyAlignment="1">
      <alignment horizontal="center" vertical="center" wrapText="1"/>
    </xf>
    <xf numFmtId="0" fontId="10" fillId="0" borderId="111" xfId="3" applyFont="1" applyFill="1" applyBorder="1" applyAlignment="1">
      <alignment vertical="center"/>
    </xf>
    <xf numFmtId="0" fontId="10" fillId="0" borderId="105" xfId="3" applyFont="1" applyFill="1" applyBorder="1" applyAlignment="1">
      <alignment vertical="center"/>
    </xf>
    <xf numFmtId="0" fontId="10" fillId="0" borderId="110" xfId="3" applyFont="1" applyFill="1" applyBorder="1" applyAlignment="1">
      <alignment horizontal="center" vertical="center"/>
    </xf>
    <xf numFmtId="0" fontId="10" fillId="0" borderId="111" xfId="3" applyFont="1" applyFill="1" applyBorder="1" applyAlignment="1">
      <alignment horizontal="center" vertical="center"/>
    </xf>
    <xf numFmtId="0" fontId="10" fillId="0" borderId="104" xfId="3" applyFont="1" applyFill="1" applyBorder="1"/>
    <xf numFmtId="0" fontId="10" fillId="0" borderId="126" xfId="3" applyFont="1" applyFill="1" applyBorder="1"/>
    <xf numFmtId="0" fontId="10" fillId="0" borderId="104" xfId="3" applyFont="1" applyFill="1" applyBorder="1" applyAlignment="1">
      <alignment horizontal="center" vertical="center"/>
    </xf>
    <xf numFmtId="0" fontId="10" fillId="0" borderId="110" xfId="3" applyFont="1" applyFill="1" applyBorder="1" applyAlignment="1">
      <alignment horizontal="center" vertical="center" wrapText="1"/>
    </xf>
    <xf numFmtId="0" fontId="10" fillId="0" borderId="125" xfId="3" applyFont="1" applyFill="1" applyBorder="1" applyAlignment="1">
      <alignment horizontal="center" vertical="center" wrapText="1"/>
    </xf>
    <xf numFmtId="0" fontId="10" fillId="0" borderId="127" xfId="3" applyFont="1" applyFill="1" applyBorder="1" applyAlignment="1">
      <alignment horizontal="center" vertical="center" wrapText="1"/>
    </xf>
    <xf numFmtId="0" fontId="10" fillId="0" borderId="110" xfId="3" applyFont="1" applyFill="1" applyBorder="1" applyAlignment="1">
      <alignment horizontal="center" vertical="center" wrapText="1"/>
    </xf>
    <xf numFmtId="0" fontId="10" fillId="0" borderId="111" xfId="3" applyFont="1" applyFill="1" applyBorder="1" applyAlignment="1">
      <alignment horizontal="center" vertical="center" wrapText="1"/>
    </xf>
    <xf numFmtId="0" fontId="10" fillId="0" borderId="126" xfId="3" applyFont="1" applyFill="1" applyBorder="1" applyAlignment="1">
      <alignment horizontal="center" vertical="center" wrapText="1"/>
    </xf>
    <xf numFmtId="0" fontId="10" fillId="0" borderId="96" xfId="3" applyFont="1" applyFill="1" applyBorder="1" applyAlignment="1">
      <alignment horizontal="center" vertical="center" wrapText="1"/>
    </xf>
    <xf numFmtId="0" fontId="10" fillId="0" borderId="103" xfId="3" applyFont="1" applyFill="1" applyBorder="1" applyAlignment="1">
      <alignment horizontal="center" vertical="center" wrapText="1"/>
    </xf>
    <xf numFmtId="1" fontId="10" fillId="0" borderId="82" xfId="3" applyNumberFormat="1" applyFont="1" applyFill="1" applyBorder="1" applyAlignment="1">
      <alignment horizontal="right"/>
    </xf>
    <xf numFmtId="0" fontId="12" fillId="0" borderId="82" xfId="3" applyFont="1" applyFill="1" applyBorder="1" applyAlignment="1">
      <alignment horizontal="right"/>
    </xf>
    <xf numFmtId="164" fontId="12" fillId="0" borderId="82" xfId="3" applyNumberFormat="1" applyFont="1" applyFill="1" applyBorder="1" applyAlignment="1">
      <alignment horizontal="right"/>
    </xf>
    <xf numFmtId="0" fontId="10" fillId="0" borderId="82" xfId="3" applyFont="1" applyFill="1" applyBorder="1" applyAlignment="1">
      <alignment horizontal="left"/>
    </xf>
    <xf numFmtId="0" fontId="10" fillId="0" borderId="96" xfId="3" applyFont="1" applyFill="1" applyBorder="1" applyAlignment="1">
      <alignment horizontal="center" vertical="center" wrapText="1"/>
    </xf>
    <xf numFmtId="0" fontId="10" fillId="0" borderId="82" xfId="3" applyFont="1" applyFill="1" applyBorder="1" applyAlignment="1">
      <alignment horizontal="center" vertical="center" wrapText="1"/>
    </xf>
    <xf numFmtId="0" fontId="10" fillId="0" borderId="82" xfId="0" applyFont="1" applyBorder="1" applyAlignment="1">
      <alignment horizontal="left"/>
    </xf>
    <xf numFmtId="0" fontId="30" fillId="0" borderId="82" xfId="0" applyFont="1" applyBorder="1" applyAlignment="1">
      <alignment horizontal="left"/>
    </xf>
  </cellXfs>
  <cellStyles count="42027">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2" xfId="2"/>
    <cellStyle name="Normalny 2 2" xfId="4"/>
    <cellStyle name="Normalny 2 3" xfId="1528"/>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5638800</xdr:colOff>
      <xdr:row>44</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10</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5"/>
  <sheetViews>
    <sheetView tabSelected="1" view="pageBreakPreview" zoomScaleNormal="100" zoomScaleSheetLayoutView="100" workbookViewId="0">
      <selection sqref="A1:B1"/>
    </sheetView>
  </sheetViews>
  <sheetFormatPr defaultColWidth="10.28515625" defaultRowHeight="12"/>
  <cols>
    <col min="1" max="1" width="13.5703125" style="923" customWidth="1"/>
    <col min="2" max="2" width="87.42578125" style="927" bestFit="1" customWidth="1"/>
    <col min="3" max="16384" width="10.28515625" style="923"/>
  </cols>
  <sheetData>
    <row r="1" spans="1:2" ht="29.25" customHeight="1" thickBot="1">
      <c r="A1" s="1226" t="s">
        <v>1027</v>
      </c>
      <c r="B1" s="1227"/>
    </row>
    <row r="2" spans="1:2" s="32" customFormat="1">
      <c r="A2" s="1228"/>
      <c r="B2" s="1228"/>
    </row>
    <row r="3" spans="1:2" ht="24">
      <c r="A3" s="1219" t="s">
        <v>1028</v>
      </c>
      <c r="B3" s="924" t="s">
        <v>1123</v>
      </c>
    </row>
    <row r="4" spans="1:2" ht="24">
      <c r="A4" s="1219" t="s">
        <v>1029</v>
      </c>
      <c r="B4" s="924" t="s">
        <v>1123</v>
      </c>
    </row>
    <row r="5" spans="1:2" ht="24">
      <c r="A5" s="1219" t="s">
        <v>1030</v>
      </c>
      <c r="B5" s="924" t="s">
        <v>1123</v>
      </c>
    </row>
    <row r="6" spans="1:2" ht="24">
      <c r="A6" s="1219" t="s">
        <v>1031</v>
      </c>
      <c r="B6" s="924" t="s">
        <v>1123</v>
      </c>
    </row>
    <row r="7" spans="1:2" ht="24">
      <c r="A7" s="1219" t="s">
        <v>1032</v>
      </c>
      <c r="B7" s="924" t="s">
        <v>1123</v>
      </c>
    </row>
    <row r="8" spans="1:2" ht="24">
      <c r="A8" s="1219" t="s">
        <v>1033</v>
      </c>
      <c r="B8" s="924" t="s">
        <v>1124</v>
      </c>
    </row>
    <row r="9" spans="1:2" ht="24">
      <c r="A9" s="1219" t="s">
        <v>1034</v>
      </c>
      <c r="B9" s="925" t="s">
        <v>1125</v>
      </c>
    </row>
    <row r="10" spans="1:2" ht="24">
      <c r="A10" s="1219" t="s">
        <v>1035</v>
      </c>
      <c r="B10" s="925" t="s">
        <v>1125</v>
      </c>
    </row>
    <row r="11" spans="1:2" ht="24">
      <c r="A11" s="1219" t="s">
        <v>1036</v>
      </c>
      <c r="B11" s="925" t="s">
        <v>1125</v>
      </c>
    </row>
    <row r="12" spans="1:2" ht="24">
      <c r="A12" s="1219" t="s">
        <v>1037</v>
      </c>
      <c r="B12" s="925" t="s">
        <v>1125</v>
      </c>
    </row>
    <row r="13" spans="1:2" ht="24">
      <c r="A13" s="1219" t="s">
        <v>1038</v>
      </c>
      <c r="B13" s="924" t="s">
        <v>1126</v>
      </c>
    </row>
    <row r="14" spans="1:2" ht="24">
      <c r="A14" s="1219" t="s">
        <v>1039</v>
      </c>
      <c r="B14" s="924" t="s">
        <v>1126</v>
      </c>
    </row>
    <row r="15" spans="1:2" ht="24">
      <c r="A15" s="1219" t="s">
        <v>1040</v>
      </c>
      <c r="B15" s="924" t="s">
        <v>1127</v>
      </c>
    </row>
    <row r="16" spans="1:2" ht="24">
      <c r="A16" s="1219" t="s">
        <v>1041</v>
      </c>
      <c r="B16" s="924" t="s">
        <v>1127</v>
      </c>
    </row>
    <row r="17" spans="1:2" ht="30.75" customHeight="1">
      <c r="A17" s="1219" t="s">
        <v>1042</v>
      </c>
      <c r="B17" s="924" t="s">
        <v>1816</v>
      </c>
    </row>
    <row r="18" spans="1:2" ht="48">
      <c r="A18" s="1219" t="s">
        <v>1043</v>
      </c>
      <c r="B18" s="924" t="s">
        <v>1128</v>
      </c>
    </row>
    <row r="19" spans="1:2" ht="48">
      <c r="A19" s="1219" t="s">
        <v>1044</v>
      </c>
      <c r="B19" s="924" t="s">
        <v>1129</v>
      </c>
    </row>
    <row r="20" spans="1:2" ht="24">
      <c r="A20" s="1219" t="s">
        <v>1045</v>
      </c>
      <c r="B20" s="924" t="s">
        <v>1130</v>
      </c>
    </row>
    <row r="21" spans="1:2" ht="24">
      <c r="A21" s="1219" t="s">
        <v>1046</v>
      </c>
      <c r="B21" s="924" t="s">
        <v>1131</v>
      </c>
    </row>
    <row r="22" spans="1:2" ht="24">
      <c r="A22" s="1219" t="s">
        <v>1047</v>
      </c>
      <c r="B22" s="924" t="s">
        <v>1132</v>
      </c>
    </row>
    <row r="23" spans="1:2" ht="24">
      <c r="A23" s="1219" t="s">
        <v>1048</v>
      </c>
      <c r="B23" s="924" t="s">
        <v>1132</v>
      </c>
    </row>
    <row r="24" spans="1:2" ht="24">
      <c r="A24" s="1219" t="s">
        <v>1049</v>
      </c>
      <c r="B24" s="924" t="s">
        <v>1133</v>
      </c>
    </row>
    <row r="25" spans="1:2" ht="24">
      <c r="A25" s="1219" t="s">
        <v>1050</v>
      </c>
      <c r="B25" s="924" t="s">
        <v>1134</v>
      </c>
    </row>
    <row r="26" spans="1:2" ht="24">
      <c r="A26" s="1219" t="s">
        <v>1051</v>
      </c>
      <c r="B26" s="924" t="s">
        <v>1134</v>
      </c>
    </row>
    <row r="27" spans="1:2" ht="48">
      <c r="A27" s="1220" t="s">
        <v>1052</v>
      </c>
      <c r="B27" s="924" t="s">
        <v>1135</v>
      </c>
    </row>
    <row r="28" spans="1:2" ht="48">
      <c r="A28" s="1220" t="s">
        <v>1053</v>
      </c>
      <c r="B28" s="924" t="s">
        <v>1136</v>
      </c>
    </row>
    <row r="29" spans="1:2" ht="48">
      <c r="A29" s="1220" t="s">
        <v>1054</v>
      </c>
      <c r="B29" s="924" t="s">
        <v>1137</v>
      </c>
    </row>
    <row r="30" spans="1:2" ht="36">
      <c r="A30" s="1220" t="s">
        <v>1055</v>
      </c>
      <c r="B30" s="924" t="s">
        <v>1138</v>
      </c>
    </row>
    <row r="31" spans="1:2" ht="33.75" customHeight="1">
      <c r="A31" s="1220" t="s">
        <v>1056</v>
      </c>
      <c r="B31" s="924" t="s">
        <v>1138</v>
      </c>
    </row>
    <row r="32" spans="1:2" ht="37.5" customHeight="1">
      <c r="A32" s="1220" t="s">
        <v>1057</v>
      </c>
      <c r="B32" s="924" t="s">
        <v>1138</v>
      </c>
    </row>
    <row r="33" spans="1:2" ht="24">
      <c r="A33" s="1219" t="s">
        <v>1058</v>
      </c>
      <c r="B33" s="924" t="s">
        <v>1139</v>
      </c>
    </row>
    <row r="34" spans="1:2" ht="24">
      <c r="A34" s="1219" t="s">
        <v>1059</v>
      </c>
      <c r="B34" s="924" t="s">
        <v>1140</v>
      </c>
    </row>
    <row r="35" spans="1:2" ht="24">
      <c r="A35" s="1219" t="s">
        <v>1060</v>
      </c>
      <c r="B35" s="924" t="s">
        <v>1140</v>
      </c>
    </row>
    <row r="36" spans="1:2" ht="24">
      <c r="A36" s="1219" t="s">
        <v>1061</v>
      </c>
      <c r="B36" s="924" t="s">
        <v>1141</v>
      </c>
    </row>
    <row r="37" spans="1:2" ht="24">
      <c r="A37" s="1219" t="s">
        <v>1062</v>
      </c>
      <c r="B37" s="924" t="s">
        <v>1142</v>
      </c>
    </row>
    <row r="38" spans="1:2" ht="24">
      <c r="A38" s="1219" t="s">
        <v>1063</v>
      </c>
      <c r="B38" s="924" t="s">
        <v>1142</v>
      </c>
    </row>
    <row r="39" spans="1:2" ht="24">
      <c r="A39" s="1219" t="s">
        <v>1064</v>
      </c>
      <c r="B39" s="924" t="s">
        <v>1142</v>
      </c>
    </row>
    <row r="40" spans="1:2" ht="24">
      <c r="A40" s="1219" t="s">
        <v>1065</v>
      </c>
      <c r="B40" s="924" t="s">
        <v>1143</v>
      </c>
    </row>
    <row r="41" spans="1:2" ht="24">
      <c r="A41" s="1219" t="s">
        <v>1066</v>
      </c>
      <c r="B41" s="924" t="s">
        <v>1144</v>
      </c>
    </row>
    <row r="42" spans="1:2" ht="24">
      <c r="A42" s="1219" t="s">
        <v>1067</v>
      </c>
      <c r="B42" s="924" t="s">
        <v>1145</v>
      </c>
    </row>
    <row r="43" spans="1:2" ht="24">
      <c r="A43" s="1219" t="s">
        <v>1068</v>
      </c>
      <c r="B43" s="924" t="s">
        <v>1661</v>
      </c>
    </row>
    <row r="44" spans="1:2" ht="24">
      <c r="A44" s="1219" t="s">
        <v>1069</v>
      </c>
      <c r="B44" s="924" t="s">
        <v>1661</v>
      </c>
    </row>
    <row r="45" spans="1:2" ht="24">
      <c r="A45" s="1219" t="s">
        <v>1070</v>
      </c>
      <c r="B45" s="924" t="s">
        <v>1146</v>
      </c>
    </row>
    <row r="46" spans="1:2" ht="24">
      <c r="A46" s="1219" t="s">
        <v>1071</v>
      </c>
      <c r="B46" s="924" t="s">
        <v>1147</v>
      </c>
    </row>
    <row r="47" spans="1:2" ht="24">
      <c r="A47" s="1219" t="s">
        <v>1072</v>
      </c>
      <c r="B47" s="924" t="s">
        <v>1147</v>
      </c>
    </row>
    <row r="48" spans="1:2" ht="24">
      <c r="A48" s="1219" t="s">
        <v>1073</v>
      </c>
      <c r="B48" s="924" t="s">
        <v>1148</v>
      </c>
    </row>
    <row r="49" spans="1:2" ht="24">
      <c r="A49" s="1219" t="s">
        <v>1074</v>
      </c>
      <c r="B49" s="924" t="s">
        <v>1148</v>
      </c>
    </row>
    <row r="50" spans="1:2" ht="24">
      <c r="A50" s="1219" t="s">
        <v>1075</v>
      </c>
      <c r="B50" s="924" t="s">
        <v>1149</v>
      </c>
    </row>
    <row r="51" spans="1:2" ht="24">
      <c r="A51" s="1219" t="s">
        <v>1076</v>
      </c>
      <c r="B51" s="924" t="s">
        <v>1149</v>
      </c>
    </row>
    <row r="52" spans="1:2" ht="24">
      <c r="A52" s="1219" t="s">
        <v>1077</v>
      </c>
      <c r="B52" s="924" t="s">
        <v>1150</v>
      </c>
    </row>
    <row r="53" spans="1:2" ht="24">
      <c r="A53" s="1219" t="s">
        <v>1078</v>
      </c>
      <c r="B53" s="924" t="s">
        <v>1150</v>
      </c>
    </row>
    <row r="54" spans="1:2" ht="24">
      <c r="A54" s="1219" t="s">
        <v>1079</v>
      </c>
      <c r="B54" s="924" t="s">
        <v>1151</v>
      </c>
    </row>
    <row r="55" spans="1:2" ht="24">
      <c r="A55" s="1219" t="s">
        <v>1080</v>
      </c>
      <c r="B55" s="924" t="s">
        <v>1152</v>
      </c>
    </row>
    <row r="56" spans="1:2" ht="24">
      <c r="A56" s="1219" t="s">
        <v>1081</v>
      </c>
      <c r="B56" s="924" t="s">
        <v>1152</v>
      </c>
    </row>
    <row r="57" spans="1:2" ht="24">
      <c r="A57" s="1219" t="s">
        <v>1082</v>
      </c>
      <c r="B57" s="924" t="s">
        <v>1152</v>
      </c>
    </row>
    <row r="58" spans="1:2" ht="24">
      <c r="A58" s="1220" t="s">
        <v>1083</v>
      </c>
      <c r="B58" s="924" t="s">
        <v>1153</v>
      </c>
    </row>
    <row r="59" spans="1:2" ht="24">
      <c r="A59" s="1220" t="s">
        <v>1084</v>
      </c>
      <c r="B59" s="924" t="s">
        <v>1154</v>
      </c>
    </row>
    <row r="60" spans="1:2" ht="24">
      <c r="A60" s="1221" t="s">
        <v>1085</v>
      </c>
      <c r="B60" s="924" t="s">
        <v>1155</v>
      </c>
    </row>
    <row r="61" spans="1:2" ht="24">
      <c r="A61" s="1221" t="s">
        <v>1086</v>
      </c>
      <c r="B61" s="924" t="s">
        <v>1156</v>
      </c>
    </row>
    <row r="62" spans="1:2" ht="24">
      <c r="A62" s="1221" t="s">
        <v>1087</v>
      </c>
      <c r="B62" s="924" t="s">
        <v>1157</v>
      </c>
    </row>
    <row r="63" spans="1:2" ht="24">
      <c r="A63" s="1221" t="s">
        <v>1088</v>
      </c>
      <c r="B63" s="924" t="s">
        <v>1157</v>
      </c>
    </row>
    <row r="64" spans="1:2" ht="24">
      <c r="A64" s="1221" t="s">
        <v>1089</v>
      </c>
      <c r="B64" s="924" t="s">
        <v>1158</v>
      </c>
    </row>
    <row r="65" spans="1:2" ht="24">
      <c r="A65" s="1221" t="s">
        <v>1090</v>
      </c>
      <c r="B65" s="924" t="s">
        <v>1158</v>
      </c>
    </row>
    <row r="66" spans="1:2" ht="15">
      <c r="A66" s="1222" t="s">
        <v>1091</v>
      </c>
      <c r="B66" t="s">
        <v>1158</v>
      </c>
    </row>
    <row r="67" spans="1:2" ht="48">
      <c r="A67" s="1219" t="s">
        <v>1092</v>
      </c>
      <c r="B67" s="924" t="s">
        <v>1287</v>
      </c>
    </row>
    <row r="68" spans="1:2" ht="24">
      <c r="A68" s="1219" t="s">
        <v>1093</v>
      </c>
      <c r="B68" s="924" t="s">
        <v>1159</v>
      </c>
    </row>
    <row r="69" spans="1:2" ht="24">
      <c r="A69" s="1219" t="s">
        <v>1094</v>
      </c>
      <c r="B69" s="924" t="s">
        <v>1159</v>
      </c>
    </row>
    <row r="70" spans="1:2" ht="24">
      <c r="A70" s="1219" t="s">
        <v>1095</v>
      </c>
      <c r="B70" s="924" t="s">
        <v>1160</v>
      </c>
    </row>
    <row r="71" spans="1:2" ht="24">
      <c r="A71" s="1219" t="s">
        <v>1096</v>
      </c>
      <c r="B71" s="924" t="s">
        <v>1160</v>
      </c>
    </row>
    <row r="72" spans="1:2" ht="24">
      <c r="A72" s="1220" t="s">
        <v>1097</v>
      </c>
      <c r="B72" s="926" t="s">
        <v>1161</v>
      </c>
    </row>
    <row r="73" spans="1:2" ht="24">
      <c r="A73" s="1220" t="s">
        <v>1098</v>
      </c>
      <c r="B73" s="926" t="s">
        <v>1100</v>
      </c>
    </row>
    <row r="74" spans="1:2" ht="15">
      <c r="A74" s="1220" t="s">
        <v>1099</v>
      </c>
      <c r="B74" t="s">
        <v>1100</v>
      </c>
    </row>
    <row r="75" spans="1:2" ht="24">
      <c r="A75" s="1220" t="s">
        <v>1101</v>
      </c>
      <c r="B75" s="924" t="s">
        <v>1162</v>
      </c>
    </row>
    <row r="76" spans="1:2" ht="24">
      <c r="A76" s="1219" t="s">
        <v>1102</v>
      </c>
      <c r="B76" s="924" t="s">
        <v>1288</v>
      </c>
    </row>
    <row r="77" spans="1:2" ht="24">
      <c r="A77" s="1219" t="s">
        <v>1103</v>
      </c>
      <c r="B77" s="924" t="s">
        <v>1289</v>
      </c>
    </row>
    <row r="78" spans="1:2" ht="24">
      <c r="A78" s="1219" t="s">
        <v>1104</v>
      </c>
      <c r="B78" s="924" t="s">
        <v>1290</v>
      </c>
    </row>
    <row r="79" spans="1:2" ht="24">
      <c r="A79" s="1219" t="s">
        <v>1105</v>
      </c>
      <c r="B79" s="924" t="s">
        <v>1291</v>
      </c>
    </row>
    <row r="80" spans="1:2" ht="24">
      <c r="A80" s="1219" t="s">
        <v>1106</v>
      </c>
      <c r="B80" s="924" t="s">
        <v>1292</v>
      </c>
    </row>
    <row r="81" spans="1:2" ht="24">
      <c r="A81" s="1219" t="s">
        <v>1107</v>
      </c>
      <c r="B81" s="924" t="s">
        <v>1293</v>
      </c>
    </row>
    <row r="82" spans="1:2" ht="24">
      <c r="A82" s="1219" t="s">
        <v>1108</v>
      </c>
      <c r="B82" s="924" t="s">
        <v>1294</v>
      </c>
    </row>
    <row r="83" spans="1:2" ht="24">
      <c r="A83" s="1219" t="s">
        <v>1109</v>
      </c>
      <c r="B83" s="924" t="s">
        <v>1295</v>
      </c>
    </row>
    <row r="84" spans="1:2" ht="24">
      <c r="A84" s="1219" t="s">
        <v>1110</v>
      </c>
      <c r="B84" s="924" t="s">
        <v>1296</v>
      </c>
    </row>
    <row r="85" spans="1:2" ht="24">
      <c r="A85" s="1220" t="s">
        <v>1111</v>
      </c>
      <c r="B85" s="924" t="s">
        <v>1114</v>
      </c>
    </row>
    <row r="86" spans="1:2" ht="24">
      <c r="A86" s="1220" t="s">
        <v>1112</v>
      </c>
      <c r="B86" s="924" t="s">
        <v>1114</v>
      </c>
    </row>
    <row r="87" spans="1:2" ht="24">
      <c r="A87" s="1220" t="s">
        <v>1113</v>
      </c>
      <c r="B87" s="924" t="s">
        <v>1114</v>
      </c>
    </row>
    <row r="88" spans="1:2" ht="24">
      <c r="A88" s="1220" t="s">
        <v>1115</v>
      </c>
      <c r="B88" s="924" t="s">
        <v>1114</v>
      </c>
    </row>
    <row r="89" spans="1:2" ht="24">
      <c r="A89" s="1220" t="s">
        <v>1116</v>
      </c>
      <c r="B89" s="924" t="s">
        <v>1163</v>
      </c>
    </row>
    <row r="90" spans="1:2" ht="24">
      <c r="A90" s="1220" t="s">
        <v>1117</v>
      </c>
      <c r="B90" s="924" t="s">
        <v>1163</v>
      </c>
    </row>
    <row r="91" spans="1:2" ht="24">
      <c r="A91" s="1220" t="s">
        <v>1118</v>
      </c>
      <c r="B91" s="924" t="s">
        <v>1163</v>
      </c>
    </row>
    <row r="92" spans="1:2" ht="24">
      <c r="A92" s="1220" t="s">
        <v>1119</v>
      </c>
      <c r="B92" s="924" t="s">
        <v>1163</v>
      </c>
    </row>
    <row r="93" spans="1:2" ht="24">
      <c r="A93" s="1220" t="s">
        <v>1120</v>
      </c>
      <c r="B93" s="924" t="s">
        <v>1163</v>
      </c>
    </row>
    <row r="94" spans="1:2" ht="24">
      <c r="A94" s="1220" t="s">
        <v>1121</v>
      </c>
      <c r="B94" s="924" t="s">
        <v>1163</v>
      </c>
    </row>
    <row r="95" spans="1:2" ht="24">
      <c r="A95" s="1220" t="s">
        <v>1122</v>
      </c>
      <c r="B95" s="924" t="s">
        <v>1163</v>
      </c>
    </row>
  </sheetData>
  <mergeCells count="2">
    <mergeCell ref="A1:B1"/>
    <mergeCell ref="A2:B2"/>
  </mergeCells>
  <hyperlinks>
    <hyperlink ref="B9" location="'Tabl. 3 cz.1'!A1" display="'Tabl. 3 cz.1'!A1"/>
    <hyperlink ref="B13" location="'Tabl. 4 cz.1'!A1" display="'Tabl. 4 cz.1'!A1"/>
    <hyperlink ref="B15" location="'Tabl. 5 cz.1'!A1" display="'Tabl. 5 cz.1'!A1"/>
    <hyperlink ref="B17" location="'Tabl. 6'!A1" display="'Tabl. 6'!A1"/>
    <hyperlink ref="B22" location="'Tabl. 10 cz.1'!A1" display="'Tabl. 10 cz.1'!A1"/>
    <hyperlink ref="B40" location="'Tabl. 19'!A1" display="'Tabl. 19'!A1"/>
    <hyperlink ref="B41" location="'Tabl. 20'!A1" display="'Tabl. 20'!A1"/>
    <hyperlink ref="B42" location="'Tabl. 21'!A1" display="'Tabl. 21'!A1"/>
    <hyperlink ref="B45" location="'Tabl. 23'!A1" display="'Tabl. 23'!A1"/>
    <hyperlink ref="B50" location="'Tabl. 26 cz. 1'!A1" display="'Tabl. 26 cz. 1'!A1"/>
    <hyperlink ref="B54" location="'Tabl. 28'!A1" display="'Tabl. 28'!A1"/>
    <hyperlink ref="B8" location="Tabl.2!A1" display="Tabl.2!A1"/>
    <hyperlink ref="B18" location="'Tabl. 7 cz.1'!A1" display="'Tabl. 7 cz.1'!A1"/>
    <hyperlink ref="B20" location="'Tabl. 8'!A1" display="'Tabl. 8'!A1"/>
    <hyperlink ref="B21" location="'Tabl. 9'!A1" display="'Tabl. 9'!A1"/>
    <hyperlink ref="B24" location="'Tabl. 11'!A1" display="'Tabl. 11'!A1"/>
    <hyperlink ref="B25" location="'Tabl. 12 cz.1'!A1" display="'Tabl. 12 cz.1'!A1"/>
    <hyperlink ref="B27" location="'Tabl. 13 cz.1'!A1" display="'Tabl. 13 cz.1'!A1"/>
    <hyperlink ref="B34" location="'Tabl. 16 cz.1'!A1" display="'Tabl. 16 cz.1'!A1"/>
    <hyperlink ref="B36" location="'Tabl. 17'!A1" display="'Tabl. 17'!A1"/>
    <hyperlink ref="B43" location="'Tabl. 22 cz. 1'!A1" display="'Tabl. 22 cz. 1'!A1"/>
    <hyperlink ref="B68" location="'Tabl. 34 cz. 1'!A1" display="'Tabl. 34 cz. 1'!A1"/>
    <hyperlink ref="B70" location="'Tabl. 35 cz. 1'!A1" display="'Tabl. 35 cz. 1'!A1"/>
    <hyperlink ref="B46" location="'Tabl. 24 cz.1'!A1" display="'Tabl. 24 cz.1'!A1"/>
    <hyperlink ref="B48" location="'Tabl. 25 cz. 1'!A1" display="'Tabl. 25 cz. 1'!A1"/>
    <hyperlink ref="B59" location="'Tabl. 30 cz. 2'!A1" display="'Tabl. 30 cz. 2'!A1"/>
    <hyperlink ref="B60" location="'Tabl. 31 cz. 1'!A1" display="'Tabl. 31 cz. 1'!A1"/>
    <hyperlink ref="B31" location="'Tabl. 14 cz.2'!A1" display="'Tabl. 14 cz.2'!A1"/>
    <hyperlink ref="B32" location="'Tabl. 14 cz.3'!A1" display="'Tabl. 14 cz.3'!A1"/>
    <hyperlink ref="B52" location="'Tabl. 27 cz. 1'!A1" display="'Tabl. 27 cz. 1'!A1"/>
    <hyperlink ref="B5" location="'Tabl. 1 cz.3'!A1" display="'Tabl. 1 cz.3'!A1"/>
    <hyperlink ref="B6" location="'Tabl. 1 cz.4'!A1" display="'Tabl. 1 cz.4'!A1"/>
    <hyperlink ref="B7" location="'Tabl. 1 cz.5'!A1" display="'Tabl. 1 cz.5'!A1"/>
    <hyperlink ref="B4" location="'Tabl. 1 cz.2'!A1" display="'Tabl. 1 cz.2'!A1"/>
    <hyperlink ref="B3" location="'Tabl. 1 cz.1'!A1" display="'Tabl. 1 cz.1'!A1"/>
    <hyperlink ref="B14" location="'Tabl. 4 cz.2'!A1" display="'Tabl. 4 cz.2'!A1"/>
    <hyperlink ref="B19" location="'Tabl. 7 cz. 2'!A1" display="'Tabl. 7 cz. 2'!A1"/>
    <hyperlink ref="B23" location="'Tabl. 10 cz.2'!A1" display="'Tabl. 10 cz.2'!A1"/>
    <hyperlink ref="B26" location="'Tabl. 12 cz.2'!A1" display="'Tabl. 12 cz.2'!A1"/>
    <hyperlink ref="B35" location="'Tabl. 16 cz.2'!A1" display="'Tabl. 16 cz.2'!A1"/>
    <hyperlink ref="B44" location="'Tabl. 22 cz. 2'!A1" display="'Tabl. 22 cz. 2'!A1"/>
    <hyperlink ref="B47" location="'Tabl. 24 cz. 2'!A1" display="'Tabl. 24 cz. 2'!A1"/>
    <hyperlink ref="B49" location="'Tabl. 25 cz. 2'!A1" display="'Tabl. 25 cz. 2'!A1"/>
    <hyperlink ref="B51" location="'Tabl. 26 cz. 2'!A1" display="'Tabl. 26 cz. 2'!A1"/>
    <hyperlink ref="B53" location="'Tabl. 27 cz. 2'!A1" display="'Tabl. 27 cz. 2'!A1"/>
    <hyperlink ref="B61" location="'Tabl. 31 cz. 2'!A1" display="'Tabl. 31 cz. 2'!A1"/>
    <hyperlink ref="B75" location="'Tabl. 37'!A1" display="'Tabl. 37'!A1"/>
    <hyperlink ref="B76" location="'Tabl. 38'!A1" display="'Tabl. 38'!A1"/>
    <hyperlink ref="B77" location="'Tabl. 39'!A1" display="'Tabl. 39'!A1"/>
    <hyperlink ref="B78" location="'Tabl. 40'!A1" display="'Tabl. 40'!A1"/>
    <hyperlink ref="B79" location="'Tabl. 41'!A1" display="'Tabl. 41'!A1"/>
    <hyperlink ref="B83" location="'Tabl. 45 cz. 1'!A1" display="'Tabl. 45 cz. 1'!A1"/>
    <hyperlink ref="B84" location="'Tabl. 45 cz. 2'!A1" display="'Tabl. 45 cz. 2'!A1"/>
    <hyperlink ref="B81" location="'Tabl. 43'!A1" display="'Tabl. 43'!A1"/>
    <hyperlink ref="B33" location="'Tabl. 15'!A1" display="'Tabl. 15'!A1"/>
    <hyperlink ref="B37" location="'Tabl. 18 cz.1'!A1" display="'Tabl. 18 cz.1'!A1"/>
    <hyperlink ref="B38" location="'Tabl. 18 cz.2'!A1" display="'Tabl. 18 cz.2'!A1"/>
    <hyperlink ref="B39" location="'Tabl. 18 cz.3'!A1" display="'Tabl. 18 cz.3'!A1"/>
    <hyperlink ref="B67" location="'Tabl. 33'!A1" display="'Tabl. 33'!A1"/>
    <hyperlink ref="B80" location="'Tabl. 42'!A1" display="'Tabl. 42'!A1"/>
    <hyperlink ref="B16" location="'Tabl. 5 cz.2'!A1" display="'Tabl. 5 cz.2'!A1"/>
    <hyperlink ref="B10" location="'Tabl. 3 cz. 2'!A1" display="'Tabl. 3 cz. 2'!A1"/>
    <hyperlink ref="B58" location="'Tabl. 30 cz. 1'!A1" display="'Tabl. 30 cz. 1'!A1"/>
    <hyperlink ref="B55" location="'Tabl. 29 cz. 1'!A1" display="'Tabl. 29 cz. 1'!A1"/>
    <hyperlink ref="B56:B57" location="Tabl.30!A1" display="Tabl.30!A1"/>
    <hyperlink ref="B56" location="'Tabl. 29 cz. 2'!A1" display="'Tabl. 29 cz. 2'!A1"/>
    <hyperlink ref="B57" location="'Tabl. 29 cz.3'!A1" display="'Tabl. 29 cz.3'!A1"/>
    <hyperlink ref="B11" location="'Tabl.3 cz.3'!A1" display="'Tabl.3 cz.3'!A1"/>
    <hyperlink ref="B12" location="'Tabl. 3 cz.4'!A1" display="'Tabl. 3 cz.4'!A1"/>
    <hyperlink ref="B28" location="'Tabl. 13 cz.2'!A1" display="'Tabl. 13 cz.2'!A1"/>
    <hyperlink ref="B29" location="'Tabl. 13 cz.3'!A1" display="'Tabl. 13 cz.3'!A1"/>
    <hyperlink ref="B30" location="'Tabl. 14 cz.1'!A1" display="'Tabl. 14 cz.1'!A1"/>
    <hyperlink ref="B82" location="'Tabl. 44'!A1" display="'Tabl. 44'!A1"/>
    <hyperlink ref="B85" location="'Tabl. 46 cz. 1'!A1" display="'Tabl. 46 cz. 1'!A1"/>
    <hyperlink ref="B89" location="'Tabl. 47 cz. 1'!A1" display="'Tabl. 47 cz. 1'!A1"/>
    <hyperlink ref="A62:B62" location="Tabl.32CZ.1!A1" display="TABL.32CZ.1"/>
    <hyperlink ref="A64:B64" location="Tabl.32CZ.3!A1" display="TABL.32CZ.3"/>
    <hyperlink ref="A65:B65" location="Tabl.32CZ.4!A1" display="TABL.32CZ.4"/>
    <hyperlink ref="B64" location="'Tabl. 32 cz. 3'!A1" display="'Tabl. 32 cz. 3'!A1"/>
    <hyperlink ref="B66" location="'Tabl. 32 cz. 5'!A1" display="'Tabl. 32 cz. 5'!A1"/>
    <hyperlink ref="B65" location="'Tabl. 32 cz. 4'!A1" display="'Tabl. 32 cz. 4'!A1"/>
    <hyperlink ref="B69" location="'Tabl. 34 cz. 2'!A1" display="'Tabl. 34 cz. 2'!A1"/>
    <hyperlink ref="B71" location="'Tabl. 35 cz. 2'!A1" display="'Tabl. 35 cz. 2'!A1"/>
    <hyperlink ref="B90:B95" location="Tabl.47CZ.1!A1" display="Tabl.47CZ.1!A1"/>
    <hyperlink ref="B86:B88" location="Tabl.46CZ.1!A1" display="Tabl.46CZ.1!A1"/>
    <hyperlink ref="B90" location="'Tabl. 47 cz. 2'!A1" display="'Tabl. 47 cz. 2'!A1"/>
    <hyperlink ref="B91" location="'Tabl. 47 cz. 3'!A1" display="'Tabl. 47 cz. 3'!A1"/>
    <hyperlink ref="B92" location="'Tabl. 47 cz. 4'!A1" display="'Tabl. 47 cz. 4'!A1"/>
    <hyperlink ref="B93" location="'Tabl. 47 cz. 5'!A1" display="'Tabl. 47 cz. 5'!A1"/>
    <hyperlink ref="B94" location="'Tabl. 47 cz. 6'!A1" display="'Tabl. 47 cz. 6'!A1"/>
    <hyperlink ref="B95" location="'Tabl. 47 cz. 7'!A1" display="'Tabl. 47 cz. 7'!A1"/>
    <hyperlink ref="B88" location="'Tabl. 46 cz. 4'!A1" display="'Tabl. 46 cz. 4'!A1"/>
    <hyperlink ref="B87" location="'Tabl. 46 cz. 3'!A1" display="'Tabl. 46 cz. 3'!A1"/>
    <hyperlink ref="B86" location="'Tabl. 46 cz. 2'!A1" display="'Tabl. 46 cz. 2'!A1"/>
    <hyperlink ref="B62" location="'Tabl. 32 cz. 1'!A1" display="'Tabl. 32 cz. 1'!A1"/>
    <hyperlink ref="B63" location="'Tabl. 32 cz. 2'!A1" display="'Tabl. 32 cz. 2'!A1"/>
    <hyperlink ref="B72" location="'Tabl. 36 cz. 1'!A1" display="'Tabl. 36 cz. 1'!A1"/>
    <hyperlink ref="B73" location="'Tabl. 36 cz. 2'!A1" display="'Tabl. 36 cz. 2'!A1"/>
    <hyperlink ref="A3" location="'Tabl. 1 cz.1'!A1" display="TABL.1CZ.1"/>
    <hyperlink ref="A4" location="'Tabl. 1 cz.2'!A1" display="TABL.1CZ.2"/>
    <hyperlink ref="A63" location="'Tabl. 32 cz. 2'!A1" display="TABL. 32CZ.2"/>
    <hyperlink ref="A5" location="'Tabl. 1 cz.3'!A1" display="TABL.1CZ.3"/>
    <hyperlink ref="A6" location="'Tabl. 1 cz.4'!A1" display="TABL.1CZ.4"/>
    <hyperlink ref="A7" location="'Tabl. 1 cz.5'!A1" display="TABL.1CZ.5"/>
    <hyperlink ref="A8" location="Tabl.2!A1" display="TABL. 2"/>
    <hyperlink ref="A9" location="'Tabl. 3 cz.1'!A1" display="TABL. 3CZ.1"/>
    <hyperlink ref="A10" location="'Tabl. 3 cz.2'!A1" display="TABL. 3CZ.2"/>
    <hyperlink ref="A11" location="'Tabl. 3 cz.3'!A1" display="TABL. 3CZ.3"/>
    <hyperlink ref="A12" location="'Tabl. 3 cz.4'!A1" display="TABL. 3CZ.4"/>
    <hyperlink ref="A13" location="'Tabl. 4 cz.1'!A1" display="TABL. 4CZ.1"/>
    <hyperlink ref="A14" location="'Tabl. 4 cz.2'!A1" display="TABL. 4CZ.2"/>
    <hyperlink ref="A15" location="'Tabl. 5 cz.1'!A1" display="TABL. 5CZ.1"/>
    <hyperlink ref="A16" location="'Tabl. 5 cz.2'!A1" display="TABL. 5CZ.2"/>
    <hyperlink ref="A17" location="'Tabl. 6'!A1" display="TABL. 6"/>
    <hyperlink ref="A18" location="'Tabl. 7 cz.1'!A1" display="TABL. 7CZ.1"/>
    <hyperlink ref="A19" location="'Tabl. 7 cz. 2'!A1" display="TABL. 7CZ.2"/>
    <hyperlink ref="A20" location="'Tabl. 8'!A1" display="TABL. 8"/>
    <hyperlink ref="A21" location="'Tabl. 9'!A1" display="TABL. 9"/>
    <hyperlink ref="A22" location="'Tabl. 10 cz.1'!A1" display="TABL. 10CZ.1"/>
    <hyperlink ref="A23" location="'Tabl. 10 cz.2'!A1" display="TABL.10CZ.2"/>
    <hyperlink ref="A24" location="'Tabl. 11'!A1" display="TABL.11"/>
    <hyperlink ref="A25" location="'Tabl. 12 cz.1'!A1" display="TABL.12CZ.1"/>
    <hyperlink ref="A26" location="'Tabl. 12 cz.2'!A1" display="TABL.12CZ.2"/>
    <hyperlink ref="A27" location="'Tabl. 13 cz.1'!A1" display="TABL.13CZ.1"/>
    <hyperlink ref="A28" location="'Tabl. 13 cz.2'!A1" display="TABL.13CZ.2"/>
    <hyperlink ref="A29" location="'Tabl. 13 cz.3'!A1" display="TABL.13CZ.3"/>
    <hyperlink ref="A30" location="'Tabl. 14 cz.1'!A1" display="TABL.14CZ.1"/>
    <hyperlink ref="A31" location="'Tabl. 14 cz.2'!A1" display="TABL.14CZ.2"/>
    <hyperlink ref="A32" location="'Tabl. 14 cz.3'!A1" display="TABL.14CZ.3"/>
    <hyperlink ref="A33" location="'Tabl. 15'!A1" display="TABL.15"/>
    <hyperlink ref="A34" location="'Tabl. 16 cz.1'!A1" display="TABL.16CZ.1"/>
    <hyperlink ref="A35" location="'Tabl. 16 cz.2'!A1" display="TABL.16CZ.2"/>
    <hyperlink ref="A36" location="'Tabl. 17'!A1" display="TABL.17"/>
    <hyperlink ref="A37" location="'Tabl. 18 cz.1'!A1" display="TABL.18CZ.1"/>
    <hyperlink ref="A38" location="'Tabl. 18 cz.2'!A1" display="TABL.18CZ.2"/>
    <hyperlink ref="A39" location="'Tabl. 18 cz.3'!A1" display="TABL.18CZ.3"/>
    <hyperlink ref="A40" location="'Tabl. 19'!A1" display="TABL.19"/>
    <hyperlink ref="A41" location="'Tabl. 20'!A1" display="TABL. 20"/>
    <hyperlink ref="A42" location="'Tabl. 21'!A1" display="TABL. 21"/>
    <hyperlink ref="A43" location="'Tabl. 22 cz. 1'!A1" display="TABL. 22CZ.1"/>
    <hyperlink ref="A44" location="'Tabl. 22 cz. 2'!A1" display="TABL. 22CZ.2"/>
    <hyperlink ref="A45" location="'Tabl. 23'!A1" display="TABL. 23"/>
    <hyperlink ref="A46" location="'Tabl. 24 cz.1'!A1" display="TABL. 24CZ.1"/>
    <hyperlink ref="A47" location="'Tabl. 24 cz. 2'!A1" display="TABL. 24CZ.2"/>
    <hyperlink ref="A48" location="'Tabl. 25 cz. 1'!A1" display="TABL .25CZ.1"/>
    <hyperlink ref="A49" location="'Tabl. 25 cz. 2'!A1" display="TABL. 25CZ.2"/>
    <hyperlink ref="A50" location="'Tabl. 26 cz. 1'!A1" display="TABL. 26CZ.1"/>
    <hyperlink ref="A51" location="'Tabl. 26 cz. 2'!A1" display="TABL. 26CZ.2"/>
    <hyperlink ref="A52" location="'Tabl. 27 cz. 1'!A1" display="TABL. 27CZ.1"/>
    <hyperlink ref="A53" location="'Tabl. 27 cz. 2'!A1" display="TABL. 27CZ.2"/>
    <hyperlink ref="A54" location="'Tabl. 28'!A1" display="TABL. 28"/>
    <hyperlink ref="A55" location="'Tabl. 29 cz. 1'!A1" display="TABL. 29CZ.1"/>
    <hyperlink ref="A56" location="'Tabl. 29 cz. 2'!A1" display="TABL. 29CZ.2"/>
    <hyperlink ref="A57" location="'Tabl. 29 cz.3'!A1" display="TABL .29CZ.3"/>
    <hyperlink ref="A58" location="'Tabl. 30 cz. 1'!A1" display="TABL. 30CZ.1"/>
    <hyperlink ref="A59" location="'Tabl. 30 cz. 2'!A1" display="TABL. 30CZ.2"/>
    <hyperlink ref="A60" location="'Tabl. 31 cz. 1'!A1" display="TABL. 31CZ.1"/>
    <hyperlink ref="A61" location="'Tabl. 31 cz. 2'!A1" display="TABL. 31CZ.2"/>
    <hyperlink ref="A62" location="'Tabl. 32 cz. 1'!A1" display="TABL. 32CZ.1"/>
    <hyperlink ref="A64" location="'Tabl. 32 cz. 3'!A1" display="TABL. 32CZ.3"/>
    <hyperlink ref="A65" location="'Tabl. 32 cz. 4'!A1" display="TABL. 32CZ.4"/>
    <hyperlink ref="A66" location="'Tabl. 32 cz. 5'!A1" display="TABL. 32CZ.5"/>
    <hyperlink ref="A67" location="'Tabl. 33'!A1" display="TABL. 33"/>
    <hyperlink ref="A68" location="'Tabl. 34 cz. 1'!A1" display="TABL. 34CZ.1"/>
    <hyperlink ref="A69" location="'Tabl. 34 cz. 2'!A1" display="TABL. 34CZ.2"/>
    <hyperlink ref="A70" location="'Tabl. 35 cz. 1'!A1" display="TABL. 35CZ.1"/>
    <hyperlink ref="A71" location="'Tabl. 35 cz. 2'!A1" display="TABL. 35CZ.2"/>
    <hyperlink ref="A72" location="'Tabl. 36 cz. 1'!A1" display="TABL. 36CZ.1"/>
    <hyperlink ref="A73" location="'Tabl. 36 cz. 2'!A1" display="TABL. 36CZ.2"/>
    <hyperlink ref="A74" location="'Tabl. 36 cz. 3'!A1" display="TABL. 36CZ.3"/>
    <hyperlink ref="A75" location="'Tabl. 37'!A1" display="TABL. 37"/>
    <hyperlink ref="A76" location="'Tabl. 38'!A1" display="TABL. 38"/>
    <hyperlink ref="A77" location="'Tabl. 39'!A1" display="TABL. 39"/>
    <hyperlink ref="A78" location="'Tabl. 40'!A1" display="TABL. 40"/>
    <hyperlink ref="A79" location="'Tabl. 41'!A1" display="TABL .41"/>
    <hyperlink ref="A80" location="'Tabl. 42'!A1" display="TABL. 42"/>
    <hyperlink ref="A81" location="'Tabl. 43'!A1" display="TABL. 43"/>
    <hyperlink ref="A82" location="'Tabl. 44'!A1" display="TABL. 44"/>
    <hyperlink ref="A83" location="'Tabl. 45 cz. 1'!A1" display="TABL. 45CZ.1"/>
    <hyperlink ref="A84" location="'Tabl. 45 cz. 2'!A1" display="TABL. 45CZ.2"/>
    <hyperlink ref="A85" location="'Tabl. 46 cz. 1'!A1" display="TABL. 46CZ.1"/>
    <hyperlink ref="A86" location="'Tabl. 46 cz. 2'!A1" display="TABL. 46CZ.2"/>
    <hyperlink ref="A87" location="'Tabl. 46 cz. 3'!A1" display="TABL. 46CZ.3"/>
    <hyperlink ref="A88" location="'Tabl. 46 cz. 4'!A1" display="TABL. 46CZ.4"/>
    <hyperlink ref="A89" location="'Tabl. 47 cz. 1'!A1" display="TABL. 47CZ.1"/>
    <hyperlink ref="A90" location="'Tabl. 47 cz. 2'!A1" display="TABL. 47CZ.2"/>
    <hyperlink ref="A91" location="'Tabl. 47 cz. 3'!A1" display="TABL. 47CZ.3"/>
    <hyperlink ref="A92" location="'Tabl. 47 cz. 4'!A1" display="TABL. 47CZ.4"/>
    <hyperlink ref="A93" location="'Tabl. 47 cz. 5'!A1" display="TABL. 47CZ.5"/>
    <hyperlink ref="A94" location="'Tabl. 47 cz. 6'!A1" display="TABL. 47CZ.6"/>
    <hyperlink ref="A95" location="'Tabl. 47 cz. 7'!A1" display="TABL. 47CZ.7"/>
  </hyperlinks>
  <pageMargins left="0.39370078740157483" right="0.39370078740157483" top="0.19685039370078741" bottom="0.19685039370078741" header="0.31496062992125984" footer="0.31496062992125984"/>
  <pageSetup paperSize="9" scale="91" orientation="portrait" r:id="rId1"/>
  <rowBreaks count="1" manualBreakCount="1">
    <brk id="32"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0"/>
  <sheetViews>
    <sheetView showGridLines="0" zoomScaleNormal="100" workbookViewId="0"/>
  </sheetViews>
  <sheetFormatPr defaultRowHeight="14.25"/>
  <cols>
    <col min="1" max="1" width="9.140625" style="946"/>
    <col min="2" max="2" width="19.140625" style="946" customWidth="1"/>
    <col min="3" max="3" width="17.5703125" style="946" customWidth="1"/>
    <col min="4" max="5" width="14.85546875" style="946" customWidth="1"/>
    <col min="6" max="6" width="12.42578125" style="946" customWidth="1"/>
    <col min="7" max="9" width="14.85546875" style="946" customWidth="1"/>
    <col min="10" max="10" width="16.42578125" style="946" customWidth="1"/>
    <col min="11" max="13" width="14.85546875" style="946" customWidth="1"/>
    <col min="14" max="16384" width="9.140625" style="946"/>
  </cols>
  <sheetData>
    <row r="1" spans="1:13">
      <c r="A1" s="949" t="s">
        <v>1202</v>
      </c>
      <c r="L1" s="1302" t="s">
        <v>1</v>
      </c>
      <c r="M1" s="1302"/>
    </row>
    <row r="2" spans="1:13">
      <c r="A2" s="950" t="s">
        <v>1197</v>
      </c>
      <c r="L2" s="1293" t="s">
        <v>3</v>
      </c>
      <c r="M2" s="1293"/>
    </row>
    <row r="3" spans="1:13">
      <c r="A3" s="953" t="s">
        <v>1203</v>
      </c>
    </row>
    <row r="4" spans="1:13">
      <c r="A4" s="953" t="s">
        <v>1199</v>
      </c>
    </row>
    <row r="5" spans="1:13">
      <c r="A5" s="1303" t="s">
        <v>1530</v>
      </c>
      <c r="B5" s="1304"/>
      <c r="C5" s="1311"/>
      <c r="D5" s="1318"/>
      <c r="E5" s="1318"/>
      <c r="F5" s="1318"/>
      <c r="G5" s="1318"/>
      <c r="H5" s="1318"/>
      <c r="I5" s="1318"/>
      <c r="J5" s="1318"/>
      <c r="K5" s="1318"/>
      <c r="L5" s="1318"/>
      <c r="M5" s="1318"/>
    </row>
    <row r="6" spans="1:13">
      <c r="A6" s="1305"/>
      <c r="B6" s="1306"/>
      <c r="C6" s="1310"/>
      <c r="D6" s="1310"/>
      <c r="E6" s="1310"/>
      <c r="F6" s="1315"/>
      <c r="G6" s="1315"/>
      <c r="H6" s="1315"/>
      <c r="I6" s="1315"/>
      <c r="J6" s="1320"/>
      <c r="K6" s="1321"/>
      <c r="L6" s="1321"/>
      <c r="M6" s="1321"/>
    </row>
    <row r="7" spans="1:13" ht="15" customHeight="1">
      <c r="A7" s="1305"/>
      <c r="B7" s="1306"/>
      <c r="C7" s="1312" t="s">
        <v>1224</v>
      </c>
      <c r="D7" s="1309"/>
      <c r="E7" s="1310"/>
      <c r="F7" s="1314" t="s">
        <v>1227</v>
      </c>
      <c r="G7" s="1316"/>
      <c r="H7" s="1317"/>
      <c r="I7" s="1317"/>
      <c r="J7" s="1314" t="s">
        <v>1231</v>
      </c>
      <c r="K7" s="1319"/>
      <c r="L7" s="1319"/>
      <c r="M7" s="1319"/>
    </row>
    <row r="8" spans="1:13" ht="171" customHeight="1">
      <c r="A8" s="1307"/>
      <c r="B8" s="1308"/>
      <c r="C8" s="1313"/>
      <c r="D8" s="955" t="s">
        <v>1225</v>
      </c>
      <c r="E8" s="955" t="s">
        <v>1226</v>
      </c>
      <c r="F8" s="1313"/>
      <c r="G8" s="955" t="s">
        <v>1228</v>
      </c>
      <c r="H8" s="955" t="s">
        <v>1229</v>
      </c>
      <c r="I8" s="955" t="s">
        <v>1230</v>
      </c>
      <c r="J8" s="1313"/>
      <c r="K8" s="955" t="s">
        <v>1232</v>
      </c>
      <c r="L8" s="955" t="s">
        <v>1233</v>
      </c>
      <c r="M8" s="954" t="s">
        <v>1234</v>
      </c>
    </row>
    <row r="9" spans="1:13">
      <c r="A9" s="833"/>
      <c r="B9" s="966"/>
      <c r="C9" s="966"/>
      <c r="D9" s="966"/>
      <c r="E9" s="966"/>
      <c r="F9" s="966"/>
      <c r="G9" s="966"/>
      <c r="H9" s="966"/>
      <c r="I9" s="966"/>
      <c r="J9" s="966"/>
      <c r="K9" s="966"/>
      <c r="L9" s="966"/>
      <c r="M9" s="968"/>
    </row>
    <row r="10" spans="1:13">
      <c r="A10" s="160">
        <v>2018</v>
      </c>
      <c r="B10" s="958" t="s">
        <v>20</v>
      </c>
      <c r="C10" s="509">
        <v>6791</v>
      </c>
      <c r="D10" s="509">
        <v>743</v>
      </c>
      <c r="E10" s="509">
        <v>3205</v>
      </c>
      <c r="F10" s="509">
        <v>31415</v>
      </c>
      <c r="G10" s="509">
        <v>11851</v>
      </c>
      <c r="H10" s="509">
        <v>8490</v>
      </c>
      <c r="I10" s="509">
        <v>11074</v>
      </c>
      <c r="J10" s="509">
        <v>55373</v>
      </c>
      <c r="K10" s="509">
        <v>5174</v>
      </c>
      <c r="L10" s="509">
        <v>22530</v>
      </c>
      <c r="M10" s="862">
        <v>27669</v>
      </c>
    </row>
    <row r="11" spans="1:13">
      <c r="A11" s="51"/>
      <c r="B11" s="958" t="s">
        <v>21</v>
      </c>
      <c r="C11" s="509">
        <v>6819</v>
      </c>
      <c r="D11" s="509">
        <v>748</v>
      </c>
      <c r="E11" s="509">
        <v>3220</v>
      </c>
      <c r="F11" s="509">
        <v>31599</v>
      </c>
      <c r="G11" s="509">
        <v>11906</v>
      </c>
      <c r="H11" s="509">
        <v>8537</v>
      </c>
      <c r="I11" s="509">
        <v>11156</v>
      </c>
      <c r="J11" s="509">
        <v>55451</v>
      </c>
      <c r="K11" s="509">
        <v>5158</v>
      </c>
      <c r="L11" s="509">
        <v>22523</v>
      </c>
      <c r="M11" s="862">
        <v>27770</v>
      </c>
    </row>
    <row r="12" spans="1:13">
      <c r="A12" s="51"/>
      <c r="B12" s="958" t="s">
        <v>22</v>
      </c>
      <c r="C12" s="509">
        <v>6802</v>
      </c>
      <c r="D12" s="509">
        <v>749</v>
      </c>
      <c r="E12" s="509">
        <v>3199</v>
      </c>
      <c r="F12" s="509">
        <v>31574</v>
      </c>
      <c r="G12" s="509">
        <v>11865</v>
      </c>
      <c r="H12" s="509">
        <v>8599</v>
      </c>
      <c r="I12" s="509">
        <v>11110</v>
      </c>
      <c r="J12" s="509">
        <v>55627</v>
      </c>
      <c r="K12" s="509">
        <v>5120</v>
      </c>
      <c r="L12" s="509">
        <v>22646</v>
      </c>
      <c r="M12" s="862">
        <v>27861</v>
      </c>
    </row>
    <row r="13" spans="1:13">
      <c r="A13" s="30"/>
      <c r="B13" s="961" t="s">
        <v>23</v>
      </c>
      <c r="C13" s="509">
        <v>6795</v>
      </c>
      <c r="D13" s="509">
        <v>748</v>
      </c>
      <c r="E13" s="509">
        <v>3191</v>
      </c>
      <c r="F13" s="509">
        <v>31513</v>
      </c>
      <c r="G13" s="509">
        <v>11864</v>
      </c>
      <c r="H13" s="509">
        <v>8636</v>
      </c>
      <c r="I13" s="509">
        <v>11013</v>
      </c>
      <c r="J13" s="509">
        <v>55770</v>
      </c>
      <c r="K13" s="509">
        <v>5102</v>
      </c>
      <c r="L13" s="509">
        <v>22688</v>
      </c>
      <c r="M13" s="862">
        <v>27980</v>
      </c>
    </row>
    <row r="14" spans="1:13">
      <c r="A14" s="30"/>
      <c r="B14" s="961" t="s">
        <v>24</v>
      </c>
      <c r="C14" s="509">
        <v>6797</v>
      </c>
      <c r="D14" s="509">
        <v>743</v>
      </c>
      <c r="E14" s="509">
        <v>3191</v>
      </c>
      <c r="F14" s="509">
        <v>31916</v>
      </c>
      <c r="G14" s="509">
        <v>11842</v>
      </c>
      <c r="H14" s="509">
        <v>8991</v>
      </c>
      <c r="I14" s="509">
        <v>11083</v>
      </c>
      <c r="J14" s="509">
        <v>55719</v>
      </c>
      <c r="K14" s="509">
        <v>5069</v>
      </c>
      <c r="L14" s="509">
        <v>22822</v>
      </c>
      <c r="M14" s="862">
        <v>27828</v>
      </c>
    </row>
    <row r="15" spans="1:13">
      <c r="A15" s="30"/>
      <c r="B15" s="961" t="s">
        <v>25</v>
      </c>
      <c r="C15" s="509">
        <v>6806</v>
      </c>
      <c r="D15" s="509">
        <v>749</v>
      </c>
      <c r="E15" s="509">
        <v>3180</v>
      </c>
      <c r="F15" s="509">
        <v>32020</v>
      </c>
      <c r="G15" s="509">
        <v>11915</v>
      </c>
      <c r="H15" s="509">
        <v>9035</v>
      </c>
      <c r="I15" s="509">
        <v>11070</v>
      </c>
      <c r="J15" s="509">
        <v>55785</v>
      </c>
      <c r="K15" s="509">
        <v>5125</v>
      </c>
      <c r="L15" s="509">
        <v>22740</v>
      </c>
      <c r="M15" s="862">
        <v>27920</v>
      </c>
    </row>
    <row r="16" spans="1:13">
      <c r="A16" s="30"/>
      <c r="B16" s="961" t="s">
        <v>13</v>
      </c>
      <c r="C16" s="509">
        <v>6783</v>
      </c>
      <c r="D16" s="509">
        <v>745</v>
      </c>
      <c r="E16" s="509">
        <v>3163</v>
      </c>
      <c r="F16" s="509">
        <v>31982</v>
      </c>
      <c r="G16" s="509">
        <v>11902</v>
      </c>
      <c r="H16" s="509">
        <v>9032</v>
      </c>
      <c r="I16" s="509">
        <v>11048</v>
      </c>
      <c r="J16" s="509">
        <v>55853</v>
      </c>
      <c r="K16" s="509">
        <v>5099</v>
      </c>
      <c r="L16" s="509">
        <v>22646</v>
      </c>
      <c r="M16" s="862">
        <v>28108</v>
      </c>
    </row>
    <row r="17" spans="1:13">
      <c r="A17" s="30"/>
      <c r="B17" s="961" t="s">
        <v>15</v>
      </c>
      <c r="C17" s="509">
        <v>6829</v>
      </c>
      <c r="D17" s="509">
        <v>749</v>
      </c>
      <c r="E17" s="509">
        <v>3200</v>
      </c>
      <c r="F17" s="509">
        <v>32275</v>
      </c>
      <c r="G17" s="509">
        <v>12042</v>
      </c>
      <c r="H17" s="509">
        <v>9028</v>
      </c>
      <c r="I17" s="509">
        <v>11205</v>
      </c>
      <c r="J17" s="509">
        <v>56185</v>
      </c>
      <c r="K17" s="509">
        <v>5105</v>
      </c>
      <c r="L17" s="509">
        <v>22677</v>
      </c>
      <c r="M17" s="862">
        <v>28403</v>
      </c>
    </row>
    <row r="18" spans="1:13">
      <c r="A18" s="30"/>
      <c r="B18" s="961" t="s">
        <v>16</v>
      </c>
      <c r="C18" s="509">
        <v>6821</v>
      </c>
      <c r="D18" s="509">
        <v>745</v>
      </c>
      <c r="E18" s="509">
        <v>3192</v>
      </c>
      <c r="F18" s="509">
        <v>32222</v>
      </c>
      <c r="G18" s="509">
        <v>12050</v>
      </c>
      <c r="H18" s="509">
        <v>9011</v>
      </c>
      <c r="I18" s="509">
        <v>11161</v>
      </c>
      <c r="J18" s="509">
        <v>56196</v>
      </c>
      <c r="K18" s="509">
        <v>5055</v>
      </c>
      <c r="L18" s="509">
        <v>22684</v>
      </c>
      <c r="M18" s="862">
        <v>28457</v>
      </c>
    </row>
    <row r="19" spans="1:13">
      <c r="A19" s="30"/>
      <c r="B19" s="958" t="s">
        <v>17</v>
      </c>
      <c r="C19" s="509">
        <v>6837</v>
      </c>
      <c r="D19" s="509">
        <v>745</v>
      </c>
      <c r="E19" s="509">
        <v>3191</v>
      </c>
      <c r="F19" s="509">
        <v>31605</v>
      </c>
      <c r="G19" s="509">
        <v>12078</v>
      </c>
      <c r="H19" s="509">
        <v>8452</v>
      </c>
      <c r="I19" s="509">
        <v>11075</v>
      </c>
      <c r="J19" s="509">
        <v>56004</v>
      </c>
      <c r="K19" s="509">
        <v>5082</v>
      </c>
      <c r="L19" s="509">
        <v>22705</v>
      </c>
      <c r="M19" s="862">
        <v>28217</v>
      </c>
    </row>
    <row r="20" spans="1:13">
      <c r="A20" s="30"/>
      <c r="B20" s="958" t="s">
        <v>18</v>
      </c>
      <c r="C20" s="509">
        <v>6833</v>
      </c>
      <c r="D20" s="509">
        <v>745</v>
      </c>
      <c r="E20" s="509">
        <v>3179</v>
      </c>
      <c r="F20" s="509">
        <v>31620</v>
      </c>
      <c r="G20" s="509">
        <v>12065</v>
      </c>
      <c r="H20" s="509">
        <v>8458</v>
      </c>
      <c r="I20" s="509">
        <v>11097</v>
      </c>
      <c r="J20" s="509">
        <v>56906</v>
      </c>
      <c r="K20" s="509">
        <v>5076</v>
      </c>
      <c r="L20" s="509">
        <v>23064</v>
      </c>
      <c r="M20" s="862">
        <v>28766</v>
      </c>
    </row>
    <row r="21" spans="1:13">
      <c r="A21" s="30"/>
      <c r="B21" s="958" t="s">
        <v>19</v>
      </c>
      <c r="C21" s="509">
        <v>6839</v>
      </c>
      <c r="D21" s="509">
        <v>750</v>
      </c>
      <c r="E21" s="509">
        <v>3176</v>
      </c>
      <c r="F21" s="509">
        <v>31584</v>
      </c>
      <c r="G21" s="509">
        <v>12109</v>
      </c>
      <c r="H21" s="509">
        <v>8443</v>
      </c>
      <c r="I21" s="509">
        <v>11032</v>
      </c>
      <c r="J21" s="509">
        <v>57328</v>
      </c>
      <c r="K21" s="509">
        <v>5111</v>
      </c>
      <c r="L21" s="509">
        <v>23151</v>
      </c>
      <c r="M21" s="862">
        <v>29066</v>
      </c>
    </row>
    <row r="22" spans="1:13">
      <c r="A22" s="51"/>
      <c r="B22" s="958"/>
      <c r="C22" s="509"/>
      <c r="D22" s="509"/>
      <c r="E22" s="509"/>
      <c r="F22" s="509"/>
      <c r="G22" s="509"/>
      <c r="H22" s="509"/>
      <c r="I22" s="509"/>
      <c r="J22" s="509"/>
      <c r="K22" s="509"/>
      <c r="L22" s="509"/>
      <c r="M22" s="862"/>
    </row>
    <row r="23" spans="1:13">
      <c r="A23" s="160">
        <v>2019</v>
      </c>
      <c r="B23" s="958" t="s">
        <v>20</v>
      </c>
      <c r="C23" s="509">
        <v>6860</v>
      </c>
      <c r="D23" s="509">
        <v>565</v>
      </c>
      <c r="E23" s="509">
        <v>3222</v>
      </c>
      <c r="F23" s="509">
        <v>33151</v>
      </c>
      <c r="G23" s="509">
        <v>12884</v>
      </c>
      <c r="H23" s="509">
        <v>8901</v>
      </c>
      <c r="I23" s="509">
        <v>11366</v>
      </c>
      <c r="J23" s="509">
        <v>58446</v>
      </c>
      <c r="K23" s="509">
        <v>5521</v>
      </c>
      <c r="L23" s="509">
        <v>24020</v>
      </c>
      <c r="M23" s="862">
        <v>28905</v>
      </c>
    </row>
    <row r="24" spans="1:13">
      <c r="A24" s="51"/>
      <c r="B24" s="958" t="s">
        <v>21</v>
      </c>
      <c r="C24" s="509">
        <v>6863</v>
      </c>
      <c r="D24" s="509">
        <v>561</v>
      </c>
      <c r="E24" s="509">
        <v>3225</v>
      </c>
      <c r="F24" s="509">
        <v>33165</v>
      </c>
      <c r="G24" s="509">
        <v>12866</v>
      </c>
      <c r="H24" s="509">
        <v>8959</v>
      </c>
      <c r="I24" s="509">
        <v>11340</v>
      </c>
      <c r="J24" s="509">
        <v>58633</v>
      </c>
      <c r="K24" s="509">
        <v>5540</v>
      </c>
      <c r="L24" s="509">
        <v>24080</v>
      </c>
      <c r="M24" s="862">
        <v>29013</v>
      </c>
    </row>
    <row r="25" spans="1:13">
      <c r="A25" s="51"/>
      <c r="B25" s="958" t="s">
        <v>22</v>
      </c>
      <c r="C25" s="509">
        <v>6835</v>
      </c>
      <c r="D25" s="509">
        <v>550</v>
      </c>
      <c r="E25" s="509">
        <v>3206</v>
      </c>
      <c r="F25" s="509">
        <v>33129</v>
      </c>
      <c r="G25" s="509">
        <v>12840</v>
      </c>
      <c r="H25" s="509">
        <v>8964</v>
      </c>
      <c r="I25" s="509">
        <v>11325</v>
      </c>
      <c r="J25" s="509">
        <v>58783</v>
      </c>
      <c r="K25" s="509">
        <v>5549</v>
      </c>
      <c r="L25" s="509">
        <v>24069</v>
      </c>
      <c r="M25" s="862">
        <v>29165</v>
      </c>
    </row>
    <row r="26" spans="1:13">
      <c r="A26" s="833"/>
      <c r="B26" s="962" t="s">
        <v>74</v>
      </c>
      <c r="C26" s="1121">
        <v>100.5</v>
      </c>
      <c r="D26" s="1121">
        <v>73.400000000000006</v>
      </c>
      <c r="E26" s="1121">
        <v>100.2</v>
      </c>
      <c r="F26" s="1121">
        <v>104.9</v>
      </c>
      <c r="G26" s="1121">
        <v>108.2</v>
      </c>
      <c r="H26" s="1121">
        <v>104.2</v>
      </c>
      <c r="I26" s="1121">
        <v>101.9</v>
      </c>
      <c r="J26" s="1121">
        <v>105.7</v>
      </c>
      <c r="K26" s="1121">
        <v>108.4</v>
      </c>
      <c r="L26" s="1121">
        <v>106.3</v>
      </c>
      <c r="M26" s="1118">
        <v>104.7</v>
      </c>
    </row>
    <row r="27" spans="1:13">
      <c r="A27" s="833"/>
      <c r="B27" s="962" t="s">
        <v>75</v>
      </c>
      <c r="C27" s="1121">
        <v>99.6</v>
      </c>
      <c r="D27" s="1121">
        <v>98</v>
      </c>
      <c r="E27" s="1121">
        <v>99.4</v>
      </c>
      <c r="F27" s="1121">
        <v>99.9</v>
      </c>
      <c r="G27" s="1121">
        <v>99.8</v>
      </c>
      <c r="H27" s="1121">
        <v>100.1</v>
      </c>
      <c r="I27" s="1121">
        <v>99.9</v>
      </c>
      <c r="J27" s="1121">
        <v>100.3</v>
      </c>
      <c r="K27" s="1121">
        <v>100.2</v>
      </c>
      <c r="L27" s="1121">
        <v>100</v>
      </c>
      <c r="M27" s="1118">
        <v>100.5</v>
      </c>
    </row>
    <row r="29" spans="1:13">
      <c r="A29" s="964"/>
    </row>
    <row r="30" spans="1:13">
      <c r="A30" s="965"/>
    </row>
  </sheetData>
  <mergeCells count="13">
    <mergeCell ref="L1:M1"/>
    <mergeCell ref="L2:M2"/>
    <mergeCell ref="J7:J8"/>
    <mergeCell ref="C5:M5"/>
    <mergeCell ref="K7:M7"/>
    <mergeCell ref="J6:M6"/>
    <mergeCell ref="A5:B8"/>
    <mergeCell ref="C6:E6"/>
    <mergeCell ref="C7:C8"/>
    <mergeCell ref="D7:E7"/>
    <mergeCell ref="F7:F8"/>
    <mergeCell ref="F6:I6"/>
    <mergeCell ref="G7:I7"/>
  </mergeCells>
  <hyperlinks>
    <hyperlink ref="L1" location="'Spis tablic     List of tables'!A16" display="Powrót do spisu tablic"/>
    <hyperlink ref="L2" location="'Spis tablic     List of tables'!A1" display="Return to list tables"/>
    <hyperlink ref="L2:M2" location="'Spis tablic     List of tables'!A16" display="Return to list of tables"/>
    <hyperlink ref="L1:M2" location="'Spis tablic     List of tables'!A11" display="Powrót do spisu tablic"/>
  </hyperlinks>
  <pageMargins left="0.7" right="0.7" top="0.75" bottom="0.75" header="0.3" footer="0.3"/>
  <pageSetup paperSize="9" scale="4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26"/>
  <sheetViews>
    <sheetView showGridLines="0" zoomScaleNormal="100" workbookViewId="0"/>
  </sheetViews>
  <sheetFormatPr defaultRowHeight="15"/>
  <cols>
    <col min="2" max="2" width="18.5703125" customWidth="1"/>
    <col min="3" max="4" width="12.85546875" customWidth="1"/>
    <col min="5" max="5" width="15.42578125" customWidth="1"/>
    <col min="6" max="6" width="15.140625" customWidth="1"/>
    <col min="7" max="8" width="14.7109375" customWidth="1"/>
    <col min="9" max="9" width="15.140625" customWidth="1"/>
    <col min="10" max="10" width="12.85546875" customWidth="1"/>
  </cols>
  <sheetData>
    <row r="1" spans="1:9">
      <c r="A1" s="949" t="s">
        <v>1235</v>
      </c>
      <c r="B1" s="946"/>
      <c r="H1" s="1302" t="s">
        <v>1</v>
      </c>
      <c r="I1" s="1302"/>
    </row>
    <row r="2" spans="1:9">
      <c r="A2" s="950" t="s">
        <v>1197</v>
      </c>
      <c r="B2" s="946"/>
      <c r="H2" s="1293" t="s">
        <v>3</v>
      </c>
      <c r="I2" s="1293"/>
    </row>
    <row r="3" spans="1:9">
      <c r="A3" s="953" t="s">
        <v>1203</v>
      </c>
      <c r="B3" s="946"/>
    </row>
    <row r="4" spans="1:9">
      <c r="A4" s="953" t="s">
        <v>1199</v>
      </c>
      <c r="B4" s="946"/>
    </row>
    <row r="5" spans="1:9" ht="15" customHeight="1">
      <c r="A5" s="1303" t="s">
        <v>1529</v>
      </c>
      <c r="B5" s="1304"/>
      <c r="C5" s="1310"/>
      <c r="D5" s="1310"/>
      <c r="E5" s="1310"/>
      <c r="F5" s="1310"/>
      <c r="G5" s="1310"/>
      <c r="H5" s="1310"/>
      <c r="I5" s="1311"/>
    </row>
    <row r="6" spans="1:9">
      <c r="A6" s="1305"/>
      <c r="B6" s="1306"/>
      <c r="C6" s="1312" t="s">
        <v>1236</v>
      </c>
      <c r="D6" s="1309"/>
      <c r="E6" s="1310"/>
      <c r="F6" s="1310"/>
      <c r="G6" s="1313" t="s">
        <v>1240</v>
      </c>
      <c r="H6" s="1313" t="s">
        <v>1241</v>
      </c>
      <c r="I6" s="1312" t="s">
        <v>1242</v>
      </c>
    </row>
    <row r="7" spans="1:9" ht="137.25" customHeight="1">
      <c r="A7" s="1307"/>
      <c r="B7" s="1308"/>
      <c r="C7" s="1313"/>
      <c r="D7" s="955" t="s">
        <v>1237</v>
      </c>
      <c r="E7" s="955" t="s">
        <v>1238</v>
      </c>
      <c r="F7" s="955" t="s">
        <v>1239</v>
      </c>
      <c r="G7" s="1313"/>
      <c r="H7" s="1313"/>
      <c r="I7" s="1312"/>
    </row>
    <row r="8" spans="1:9">
      <c r="A8" s="833"/>
      <c r="B8" s="966"/>
      <c r="C8" s="966"/>
      <c r="D8" s="966"/>
      <c r="E8" s="966"/>
      <c r="F8" s="966"/>
      <c r="G8" s="966"/>
      <c r="H8" s="966"/>
      <c r="I8" s="968"/>
    </row>
    <row r="9" spans="1:9">
      <c r="A9" s="160">
        <v>2018</v>
      </c>
      <c r="B9" s="958" t="s">
        <v>20</v>
      </c>
      <c r="C9" s="509">
        <v>29083</v>
      </c>
      <c r="D9" s="509">
        <v>17975</v>
      </c>
      <c r="E9" s="509">
        <v>10471</v>
      </c>
      <c r="F9" s="509">
        <v>8855</v>
      </c>
      <c r="G9" s="509">
        <v>13903</v>
      </c>
      <c r="H9" s="509">
        <v>6766</v>
      </c>
      <c r="I9" s="862">
        <v>19674</v>
      </c>
    </row>
    <row r="10" spans="1:9">
      <c r="A10" s="51"/>
      <c r="B10" s="958" t="s">
        <v>21</v>
      </c>
      <c r="C10" s="509">
        <v>28971</v>
      </c>
      <c r="D10" s="509">
        <v>17971</v>
      </c>
      <c r="E10" s="509">
        <v>10365</v>
      </c>
      <c r="F10" s="509">
        <v>8864</v>
      </c>
      <c r="G10" s="509">
        <v>14099</v>
      </c>
      <c r="H10" s="509">
        <v>6754</v>
      </c>
      <c r="I10" s="862">
        <v>19871</v>
      </c>
    </row>
    <row r="11" spans="1:9">
      <c r="A11" s="51"/>
      <c r="B11" s="958" t="s">
        <v>22</v>
      </c>
      <c r="C11" s="509">
        <v>29050</v>
      </c>
      <c r="D11" s="509">
        <v>18018</v>
      </c>
      <c r="E11" s="509">
        <v>10421</v>
      </c>
      <c r="F11" s="509">
        <v>8878</v>
      </c>
      <c r="G11" s="509">
        <v>14288</v>
      </c>
      <c r="H11" s="509">
        <v>6796</v>
      </c>
      <c r="I11" s="862">
        <v>20181</v>
      </c>
    </row>
    <row r="12" spans="1:9">
      <c r="A12" s="30"/>
      <c r="B12" s="961" t="s">
        <v>23</v>
      </c>
      <c r="C12" s="509">
        <v>29183</v>
      </c>
      <c r="D12" s="509">
        <v>18081</v>
      </c>
      <c r="E12" s="509">
        <v>10394</v>
      </c>
      <c r="F12" s="509">
        <v>8929</v>
      </c>
      <c r="G12" s="509">
        <v>14800</v>
      </c>
      <c r="H12" s="509">
        <v>6808</v>
      </c>
      <c r="I12" s="862">
        <v>20136</v>
      </c>
    </row>
    <row r="13" spans="1:9">
      <c r="A13" s="30"/>
      <c r="B13" s="961" t="s">
        <v>24</v>
      </c>
      <c r="C13" s="509">
        <v>29264</v>
      </c>
      <c r="D13" s="509">
        <v>18145</v>
      </c>
      <c r="E13" s="509">
        <v>10417</v>
      </c>
      <c r="F13" s="509">
        <v>8981</v>
      </c>
      <c r="G13" s="509">
        <v>14982</v>
      </c>
      <c r="H13" s="509">
        <v>6813</v>
      </c>
      <c r="I13" s="862">
        <v>20263</v>
      </c>
    </row>
    <row r="14" spans="1:9">
      <c r="A14" s="30"/>
      <c r="B14" s="961" t="s">
        <v>25</v>
      </c>
      <c r="C14" s="509">
        <v>29363</v>
      </c>
      <c r="D14" s="509">
        <v>18221</v>
      </c>
      <c r="E14" s="509">
        <v>10446</v>
      </c>
      <c r="F14" s="509">
        <v>9213</v>
      </c>
      <c r="G14" s="509">
        <v>15147</v>
      </c>
      <c r="H14" s="509">
        <v>6821</v>
      </c>
      <c r="I14" s="862">
        <v>20563</v>
      </c>
    </row>
    <row r="15" spans="1:9">
      <c r="A15" s="30"/>
      <c r="B15" s="961" t="s">
        <v>13</v>
      </c>
      <c r="C15" s="509">
        <v>29413</v>
      </c>
      <c r="D15" s="509">
        <v>18218</v>
      </c>
      <c r="E15" s="509">
        <v>10492</v>
      </c>
      <c r="F15" s="509">
        <v>9228</v>
      </c>
      <c r="G15" s="509">
        <v>15446</v>
      </c>
      <c r="H15" s="509">
        <v>6784</v>
      </c>
      <c r="I15" s="862">
        <v>20811</v>
      </c>
    </row>
    <row r="16" spans="1:9">
      <c r="A16" s="30"/>
      <c r="B16" s="961" t="s">
        <v>15</v>
      </c>
      <c r="C16" s="509">
        <v>29406</v>
      </c>
      <c r="D16" s="509">
        <v>18199</v>
      </c>
      <c r="E16" s="509">
        <v>10509</v>
      </c>
      <c r="F16" s="509">
        <v>9191</v>
      </c>
      <c r="G16" s="509">
        <v>15549</v>
      </c>
      <c r="H16" s="509">
        <v>6770</v>
      </c>
      <c r="I16" s="862">
        <v>20972</v>
      </c>
    </row>
    <row r="17" spans="1:9">
      <c r="A17" s="30"/>
      <c r="B17" s="961" t="s">
        <v>16</v>
      </c>
      <c r="C17" s="509">
        <v>29439</v>
      </c>
      <c r="D17" s="509">
        <v>18222</v>
      </c>
      <c r="E17" s="509">
        <v>10514</v>
      </c>
      <c r="F17" s="509">
        <v>9054</v>
      </c>
      <c r="G17" s="509">
        <v>15686</v>
      </c>
      <c r="H17" s="509">
        <v>6739</v>
      </c>
      <c r="I17" s="862">
        <v>20754</v>
      </c>
    </row>
    <row r="18" spans="1:9">
      <c r="A18" s="30"/>
      <c r="B18" s="958" t="s">
        <v>17</v>
      </c>
      <c r="C18" s="509">
        <v>29384</v>
      </c>
      <c r="D18" s="509">
        <v>18293</v>
      </c>
      <c r="E18" s="509">
        <v>10402</v>
      </c>
      <c r="F18" s="509">
        <v>9032</v>
      </c>
      <c r="G18" s="509">
        <v>15790</v>
      </c>
      <c r="H18" s="509">
        <v>6708</v>
      </c>
      <c r="I18" s="862">
        <v>21135</v>
      </c>
    </row>
    <row r="19" spans="1:9">
      <c r="A19" s="30"/>
      <c r="B19" s="958" t="s">
        <v>18</v>
      </c>
      <c r="C19" s="509">
        <v>29931</v>
      </c>
      <c r="D19" s="509">
        <v>18718</v>
      </c>
      <c r="E19" s="509">
        <v>10524</v>
      </c>
      <c r="F19" s="509">
        <v>9050</v>
      </c>
      <c r="G19" s="509">
        <v>15873</v>
      </c>
      <c r="H19" s="509">
        <v>6701</v>
      </c>
      <c r="I19" s="862">
        <v>20967</v>
      </c>
    </row>
    <row r="20" spans="1:9">
      <c r="A20" s="30"/>
      <c r="B20" s="958" t="s">
        <v>19</v>
      </c>
      <c r="C20" s="509">
        <v>29923</v>
      </c>
      <c r="D20" s="509">
        <v>18677</v>
      </c>
      <c r="E20" s="509">
        <v>10538</v>
      </c>
      <c r="F20" s="509">
        <v>9092</v>
      </c>
      <c r="G20" s="509">
        <v>15982</v>
      </c>
      <c r="H20" s="509">
        <v>6691</v>
      </c>
      <c r="I20" s="862">
        <v>20613</v>
      </c>
    </row>
    <row r="21" spans="1:9">
      <c r="A21" s="51"/>
      <c r="B21" s="958"/>
      <c r="C21" s="509"/>
      <c r="D21" s="509"/>
      <c r="E21" s="509"/>
      <c r="F21" s="509"/>
      <c r="G21" s="509"/>
      <c r="H21" s="509"/>
      <c r="I21" s="862"/>
    </row>
    <row r="22" spans="1:9">
      <c r="A22" s="160">
        <v>2019</v>
      </c>
      <c r="B22" s="958" t="s">
        <v>20</v>
      </c>
      <c r="C22" s="509">
        <v>31226</v>
      </c>
      <c r="D22" s="509">
        <v>19327</v>
      </c>
      <c r="E22" s="509">
        <v>11131</v>
      </c>
      <c r="F22" s="509">
        <v>9808</v>
      </c>
      <c r="G22" s="509">
        <v>16573</v>
      </c>
      <c r="H22" s="509">
        <v>6835</v>
      </c>
      <c r="I22" s="862">
        <v>21956</v>
      </c>
    </row>
    <row r="23" spans="1:9">
      <c r="A23" s="51"/>
      <c r="B23" s="958" t="s">
        <v>21</v>
      </c>
      <c r="C23" s="509">
        <v>31241</v>
      </c>
      <c r="D23" s="509">
        <v>19331</v>
      </c>
      <c r="E23" s="509">
        <v>11149</v>
      </c>
      <c r="F23" s="509">
        <v>9834</v>
      </c>
      <c r="G23" s="509">
        <v>16577</v>
      </c>
      <c r="H23" s="509">
        <v>6827</v>
      </c>
      <c r="I23" s="862">
        <v>21888</v>
      </c>
    </row>
    <row r="24" spans="1:9">
      <c r="A24" s="51"/>
      <c r="B24" s="958" t="s">
        <v>22</v>
      </c>
      <c r="C24" s="509">
        <v>31404</v>
      </c>
      <c r="D24" s="509">
        <v>19278</v>
      </c>
      <c r="E24" s="509">
        <v>11372</v>
      </c>
      <c r="F24" s="509">
        <v>9897</v>
      </c>
      <c r="G24" s="509">
        <v>16623</v>
      </c>
      <c r="H24" s="509">
        <v>6822</v>
      </c>
      <c r="I24" s="862">
        <v>21985</v>
      </c>
    </row>
    <row r="25" spans="1:9">
      <c r="A25" s="833"/>
      <c r="B25" s="962" t="s">
        <v>74</v>
      </c>
      <c r="C25" s="1121">
        <v>108.1</v>
      </c>
      <c r="D25" s="1121">
        <v>107</v>
      </c>
      <c r="E25" s="1121">
        <v>109.1</v>
      </c>
      <c r="F25" s="1121">
        <v>111.5</v>
      </c>
      <c r="G25" s="1121">
        <v>116.3</v>
      </c>
      <c r="H25" s="1121">
        <v>100.4</v>
      </c>
      <c r="I25" s="1118">
        <v>108.9</v>
      </c>
    </row>
    <row r="26" spans="1:9">
      <c r="A26" s="833"/>
      <c r="B26" s="962" t="s">
        <v>75</v>
      </c>
      <c r="C26" s="1121">
        <v>100.5</v>
      </c>
      <c r="D26" s="1121">
        <v>99.7</v>
      </c>
      <c r="E26" s="1121">
        <v>102</v>
      </c>
      <c r="F26" s="1121">
        <v>100.6</v>
      </c>
      <c r="G26" s="1121">
        <v>100.3</v>
      </c>
      <c r="H26" s="1121">
        <v>99.9</v>
      </c>
      <c r="I26" s="1118">
        <v>100.4</v>
      </c>
    </row>
  </sheetData>
  <mergeCells count="9">
    <mergeCell ref="H1:I1"/>
    <mergeCell ref="H2:I2"/>
    <mergeCell ref="A5:B7"/>
    <mergeCell ref="C6:C7"/>
    <mergeCell ref="C5:I5"/>
    <mergeCell ref="D6:F6"/>
    <mergeCell ref="G6:G7"/>
    <mergeCell ref="H6:H7"/>
    <mergeCell ref="I6:I7"/>
  </mergeCells>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2" display="Powrót do spisu tablic"/>
  </hyperlinks>
  <pageMargins left="0.7" right="0.7" top="0.75" bottom="0.75" header="0.3" footer="0.3"/>
  <pageSetup paperSize="9"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E1"/>
    </sheetView>
  </sheetViews>
  <sheetFormatPr defaultRowHeight="15"/>
  <cols>
    <col min="1" max="1" width="6.42578125" customWidth="1"/>
    <col min="2" max="2" width="17.85546875" customWidth="1"/>
    <col min="3" max="9" width="17.42578125" customWidth="1"/>
  </cols>
  <sheetData>
    <row r="1" spans="1:9">
      <c r="A1" s="1324" t="s">
        <v>79</v>
      </c>
      <c r="B1" s="1324"/>
      <c r="C1" s="1324"/>
      <c r="D1" s="1324"/>
      <c r="E1" s="1324"/>
      <c r="F1" s="107"/>
      <c r="G1" s="107"/>
      <c r="H1" s="1292" t="s">
        <v>1</v>
      </c>
      <c r="I1" s="1292"/>
    </row>
    <row r="2" spans="1:9">
      <c r="A2" s="1325" t="s">
        <v>80</v>
      </c>
      <c r="B2" s="1325"/>
      <c r="C2" s="1325"/>
      <c r="D2" s="1325"/>
      <c r="E2" s="1325"/>
      <c r="F2" s="108"/>
      <c r="G2" s="108"/>
      <c r="H2" s="1326" t="s">
        <v>3</v>
      </c>
      <c r="I2" s="1326"/>
    </row>
    <row r="3" spans="1:9">
      <c r="A3" s="1327" t="s">
        <v>81</v>
      </c>
      <c r="B3" s="1328"/>
      <c r="C3" s="1333"/>
      <c r="D3" s="1334"/>
      <c r="E3" s="1334"/>
      <c r="F3" s="1334"/>
      <c r="G3" s="1334"/>
      <c r="H3" s="1334"/>
      <c r="I3" s="1334"/>
    </row>
    <row r="4" spans="1:9">
      <c r="A4" s="1329"/>
      <c r="B4" s="1330"/>
      <c r="C4" s="1335" t="s">
        <v>71</v>
      </c>
      <c r="D4" s="1337" t="s">
        <v>72</v>
      </c>
      <c r="E4" s="1338"/>
      <c r="F4" s="1338"/>
      <c r="G4" s="1338"/>
      <c r="H4" s="1339"/>
      <c r="I4" s="1340" t="s">
        <v>1173</v>
      </c>
    </row>
    <row r="5" spans="1:9" ht="109.5">
      <c r="A5" s="1331"/>
      <c r="B5" s="1332"/>
      <c r="C5" s="1336"/>
      <c r="D5" s="105" t="s">
        <v>82</v>
      </c>
      <c r="E5" s="105" t="s">
        <v>83</v>
      </c>
      <c r="F5" s="95" t="s">
        <v>1170</v>
      </c>
      <c r="G5" s="109" t="s">
        <v>1171</v>
      </c>
      <c r="H5" s="109" t="s">
        <v>1172</v>
      </c>
      <c r="I5" s="1341"/>
    </row>
    <row r="6" spans="1:9">
      <c r="A6" s="96"/>
      <c r="B6" s="97"/>
      <c r="C6" s="104"/>
      <c r="D6" s="104"/>
      <c r="E6" s="104"/>
      <c r="F6" s="104"/>
      <c r="G6" s="110"/>
      <c r="H6" s="110"/>
      <c r="I6" s="111"/>
    </row>
    <row r="7" spans="1:9">
      <c r="A7" s="113">
        <v>2017</v>
      </c>
      <c r="B7" s="112" t="s">
        <v>84</v>
      </c>
      <c r="C7" s="387">
        <v>318842</v>
      </c>
      <c r="D7" s="387">
        <v>148693</v>
      </c>
      <c r="E7" s="387">
        <v>950</v>
      </c>
      <c r="F7" s="387">
        <v>135405</v>
      </c>
      <c r="G7" s="387">
        <v>5704</v>
      </c>
      <c r="H7" s="387">
        <v>6634</v>
      </c>
      <c r="I7" s="870">
        <v>27332</v>
      </c>
    </row>
    <row r="8" spans="1:9">
      <c r="A8" s="113"/>
      <c r="B8" s="114" t="s">
        <v>74</v>
      </c>
      <c r="C8" s="873">
        <v>105.6</v>
      </c>
      <c r="D8" s="873">
        <v>105</v>
      </c>
      <c r="E8" s="873">
        <v>104.9</v>
      </c>
      <c r="F8" s="873">
        <v>105.3</v>
      </c>
      <c r="G8" s="873">
        <v>102.5</v>
      </c>
      <c r="H8" s="873">
        <v>100.2</v>
      </c>
      <c r="I8" s="874">
        <v>101</v>
      </c>
    </row>
    <row r="9" spans="1:9">
      <c r="A9" s="113"/>
      <c r="B9" s="98"/>
      <c r="C9" s="393"/>
      <c r="D9" s="393"/>
      <c r="E9" s="393"/>
      <c r="F9" s="393"/>
      <c r="G9" s="393"/>
      <c r="H9" s="393"/>
      <c r="I9" s="870"/>
    </row>
    <row r="10" spans="1:9">
      <c r="A10" s="113">
        <v>2018</v>
      </c>
      <c r="B10" s="112" t="s">
        <v>90</v>
      </c>
      <c r="C10" s="387">
        <v>335197</v>
      </c>
      <c r="D10" s="387">
        <v>150966</v>
      </c>
      <c r="E10" s="387">
        <v>934</v>
      </c>
      <c r="F10" s="387">
        <v>137453</v>
      </c>
      <c r="G10" s="387">
        <v>5904</v>
      </c>
      <c r="H10" s="387">
        <v>6675</v>
      </c>
      <c r="I10" s="870">
        <v>29359</v>
      </c>
    </row>
    <row r="11" spans="1:9">
      <c r="A11" s="113"/>
      <c r="B11" s="98" t="s">
        <v>91</v>
      </c>
      <c r="C11" s="387">
        <v>335787</v>
      </c>
      <c r="D11" s="387">
        <v>151379</v>
      </c>
      <c r="E11" s="387">
        <v>941</v>
      </c>
      <c r="F11" s="387">
        <v>138002</v>
      </c>
      <c r="G11" s="387">
        <v>5769</v>
      </c>
      <c r="H11" s="387">
        <v>6667</v>
      </c>
      <c r="I11" s="870">
        <v>29349</v>
      </c>
    </row>
    <row r="12" spans="1:9">
      <c r="A12" s="113"/>
      <c r="B12" s="115" t="s">
        <v>92</v>
      </c>
      <c r="C12" s="387">
        <v>336308</v>
      </c>
      <c r="D12" s="387">
        <v>151363</v>
      </c>
      <c r="E12" s="387">
        <v>943</v>
      </c>
      <c r="F12" s="387">
        <v>137995</v>
      </c>
      <c r="G12" s="387">
        <v>5764</v>
      </c>
      <c r="H12" s="387">
        <v>6661</v>
      </c>
      <c r="I12" s="870">
        <v>29198</v>
      </c>
    </row>
    <row r="13" spans="1:9">
      <c r="A13" s="113"/>
      <c r="B13" s="115" t="s">
        <v>93</v>
      </c>
      <c r="C13" s="387">
        <v>336940</v>
      </c>
      <c r="D13" s="387">
        <v>151269</v>
      </c>
      <c r="E13" s="387">
        <v>945</v>
      </c>
      <c r="F13" s="387">
        <v>137912</v>
      </c>
      <c r="G13" s="387">
        <v>5750</v>
      </c>
      <c r="H13" s="387">
        <v>6662</v>
      </c>
      <c r="I13" s="870">
        <v>29413</v>
      </c>
    </row>
    <row r="14" spans="1:9">
      <c r="A14" s="113"/>
      <c r="B14" s="115" t="s">
        <v>61</v>
      </c>
      <c r="C14" s="387">
        <v>337265</v>
      </c>
      <c r="D14" s="387">
        <v>151182</v>
      </c>
      <c r="E14" s="387">
        <v>944</v>
      </c>
      <c r="F14" s="387">
        <v>137846</v>
      </c>
      <c r="G14" s="387">
        <v>5741</v>
      </c>
      <c r="H14" s="387">
        <v>6651</v>
      </c>
      <c r="I14" s="870">
        <v>29604</v>
      </c>
    </row>
    <row r="15" spans="1:9">
      <c r="A15" s="116"/>
      <c r="B15" s="115" t="s">
        <v>85</v>
      </c>
      <c r="C15" s="387">
        <v>337533</v>
      </c>
      <c r="D15" s="387">
        <v>151057</v>
      </c>
      <c r="E15" s="387">
        <v>943</v>
      </c>
      <c r="F15" s="387">
        <v>137675</v>
      </c>
      <c r="G15" s="387">
        <v>5778</v>
      </c>
      <c r="H15" s="387">
        <v>6661</v>
      </c>
      <c r="I15" s="870">
        <v>29718</v>
      </c>
    </row>
    <row r="16" spans="1:9">
      <c r="A16" s="116"/>
      <c r="B16" s="115" t="s">
        <v>86</v>
      </c>
      <c r="C16" s="387">
        <v>338081</v>
      </c>
      <c r="D16" s="387">
        <v>150964</v>
      </c>
      <c r="E16" s="387">
        <v>948</v>
      </c>
      <c r="F16" s="387">
        <v>137514</v>
      </c>
      <c r="G16" s="387">
        <v>5818</v>
      </c>
      <c r="H16" s="387">
        <v>6684</v>
      </c>
      <c r="I16" s="870">
        <v>29863</v>
      </c>
    </row>
    <row r="17" spans="1:9">
      <c r="A17" s="116"/>
      <c r="B17" s="115" t="s">
        <v>87</v>
      </c>
      <c r="C17" s="387">
        <v>338212</v>
      </c>
      <c r="D17" s="387">
        <v>150831</v>
      </c>
      <c r="E17" s="387">
        <v>966</v>
      </c>
      <c r="F17" s="387">
        <v>137334</v>
      </c>
      <c r="G17" s="387">
        <v>5849</v>
      </c>
      <c r="H17" s="387">
        <v>6682</v>
      </c>
      <c r="I17" s="870">
        <v>29799</v>
      </c>
    </row>
    <row r="18" spans="1:9">
      <c r="A18" s="116"/>
      <c r="B18" s="112" t="s">
        <v>88</v>
      </c>
      <c r="C18" s="387">
        <v>337495</v>
      </c>
      <c r="D18" s="387">
        <v>150762</v>
      </c>
      <c r="E18" s="387">
        <v>968</v>
      </c>
      <c r="F18" s="387">
        <v>137116</v>
      </c>
      <c r="G18" s="387">
        <v>6003</v>
      </c>
      <c r="H18" s="387">
        <v>6675</v>
      </c>
      <c r="I18" s="870">
        <v>29397</v>
      </c>
    </row>
    <row r="19" spans="1:9">
      <c r="A19" s="116"/>
      <c r="B19" s="112" t="s">
        <v>89</v>
      </c>
      <c r="C19" s="387">
        <v>338619</v>
      </c>
      <c r="D19" s="387">
        <v>151085</v>
      </c>
      <c r="E19" s="387">
        <v>981</v>
      </c>
      <c r="F19" s="387">
        <v>137252</v>
      </c>
      <c r="G19" s="387">
        <v>6181</v>
      </c>
      <c r="H19" s="387">
        <v>6671</v>
      </c>
      <c r="I19" s="870">
        <v>29621</v>
      </c>
    </row>
    <row r="20" spans="1:9">
      <c r="A20" s="116"/>
      <c r="B20" s="112" t="s">
        <v>84</v>
      </c>
      <c r="C20" s="387">
        <v>338960</v>
      </c>
      <c r="D20" s="387">
        <v>151262</v>
      </c>
      <c r="E20" s="387">
        <v>982</v>
      </c>
      <c r="F20" s="387">
        <v>137291</v>
      </c>
      <c r="G20" s="387">
        <v>6328</v>
      </c>
      <c r="H20" s="387">
        <v>6661</v>
      </c>
      <c r="I20" s="870">
        <v>29606</v>
      </c>
    </row>
    <row r="21" spans="1:9">
      <c r="A21" s="103"/>
      <c r="B21" s="114" t="s">
        <v>74</v>
      </c>
      <c r="C21" s="873">
        <v>106.3</v>
      </c>
      <c r="D21" s="873">
        <v>101.7</v>
      </c>
      <c r="E21" s="873">
        <v>103.4</v>
      </c>
      <c r="F21" s="873">
        <v>101.4</v>
      </c>
      <c r="G21" s="873">
        <v>110.9</v>
      </c>
      <c r="H21" s="873">
        <v>100.4</v>
      </c>
      <c r="I21" s="874">
        <v>108.3</v>
      </c>
    </row>
    <row r="22" spans="1:9">
      <c r="A22" s="116"/>
      <c r="B22" s="100"/>
      <c r="C22" s="875"/>
      <c r="D22" s="875"/>
      <c r="E22" s="875"/>
      <c r="F22" s="875"/>
      <c r="G22" s="875"/>
      <c r="H22" s="875"/>
      <c r="I22" s="876"/>
    </row>
    <row r="23" spans="1:9">
      <c r="A23" s="113">
        <v>2019</v>
      </c>
      <c r="B23" s="112" t="s">
        <v>90</v>
      </c>
      <c r="C23" s="387">
        <v>352314</v>
      </c>
      <c r="D23" s="387">
        <v>154739</v>
      </c>
      <c r="E23" s="387">
        <v>1043</v>
      </c>
      <c r="F23" s="387">
        <v>138951</v>
      </c>
      <c r="G23" s="387">
        <v>8010</v>
      </c>
      <c r="H23" s="387">
        <v>6735</v>
      </c>
      <c r="I23" s="870">
        <v>31110</v>
      </c>
    </row>
    <row r="24" spans="1:9">
      <c r="A24" s="113"/>
      <c r="B24" s="98" t="s">
        <v>91</v>
      </c>
      <c r="C24" s="387">
        <v>352643</v>
      </c>
      <c r="D24" s="387">
        <v>154841</v>
      </c>
      <c r="E24" s="387">
        <v>1051</v>
      </c>
      <c r="F24" s="387">
        <v>139046</v>
      </c>
      <c r="G24" s="387">
        <v>8017</v>
      </c>
      <c r="H24" s="387">
        <v>6727</v>
      </c>
      <c r="I24" s="870">
        <v>30975</v>
      </c>
    </row>
    <row r="25" spans="1:9">
      <c r="A25" s="113"/>
      <c r="B25" s="114" t="s">
        <v>74</v>
      </c>
      <c r="C25" s="873">
        <v>105</v>
      </c>
      <c r="D25" s="873">
        <v>102.3</v>
      </c>
      <c r="E25" s="873">
        <v>111.7</v>
      </c>
      <c r="F25" s="873">
        <v>100.8</v>
      </c>
      <c r="G25" s="873">
        <v>139</v>
      </c>
      <c r="H25" s="873">
        <v>100.9</v>
      </c>
      <c r="I25" s="874">
        <v>105.5</v>
      </c>
    </row>
    <row r="26" spans="1:9">
      <c r="A26" s="116"/>
      <c r="B26" s="100"/>
      <c r="C26" s="875"/>
      <c r="D26" s="875"/>
      <c r="E26" s="875"/>
      <c r="F26" s="875"/>
      <c r="G26" s="875"/>
      <c r="H26" s="875"/>
      <c r="I26" s="876"/>
    </row>
    <row r="27" spans="1:9">
      <c r="A27" s="113">
        <v>2018</v>
      </c>
      <c r="B27" s="98" t="s">
        <v>20</v>
      </c>
      <c r="C27" s="875">
        <v>335268</v>
      </c>
      <c r="D27" s="875">
        <v>150920</v>
      </c>
      <c r="E27" s="875">
        <v>938</v>
      </c>
      <c r="F27" s="875">
        <v>137397</v>
      </c>
      <c r="G27" s="875">
        <v>5913</v>
      </c>
      <c r="H27" s="875">
        <v>6672</v>
      </c>
      <c r="I27" s="876">
        <v>29568</v>
      </c>
    </row>
    <row r="28" spans="1:9">
      <c r="A28" s="113"/>
      <c r="B28" s="98" t="s">
        <v>21</v>
      </c>
      <c r="C28" s="875">
        <v>335877</v>
      </c>
      <c r="D28" s="875">
        <v>151170</v>
      </c>
      <c r="E28" s="875">
        <v>931</v>
      </c>
      <c r="F28" s="875">
        <v>137661</v>
      </c>
      <c r="G28" s="875">
        <v>5893</v>
      </c>
      <c r="H28" s="875">
        <v>6685</v>
      </c>
      <c r="I28" s="876">
        <v>29385</v>
      </c>
    </row>
    <row r="29" spans="1:9">
      <c r="A29" s="113"/>
      <c r="B29" s="98" t="s">
        <v>22</v>
      </c>
      <c r="C29" s="875">
        <v>337224</v>
      </c>
      <c r="D29" s="875">
        <v>151728</v>
      </c>
      <c r="E29" s="875">
        <v>953</v>
      </c>
      <c r="F29" s="875">
        <v>138339</v>
      </c>
      <c r="G29" s="875">
        <v>5784</v>
      </c>
      <c r="H29" s="875">
        <v>6652</v>
      </c>
      <c r="I29" s="876">
        <v>29437</v>
      </c>
    </row>
    <row r="30" spans="1:9">
      <c r="A30" s="30"/>
      <c r="B30" s="18" t="s">
        <v>23</v>
      </c>
      <c r="C30" s="543">
        <v>337758</v>
      </c>
      <c r="D30" s="543">
        <v>151524</v>
      </c>
      <c r="E30" s="871">
        <v>958</v>
      </c>
      <c r="F30" s="871">
        <v>138169</v>
      </c>
      <c r="G30" s="871">
        <v>5740</v>
      </c>
      <c r="H30" s="872">
        <v>6657</v>
      </c>
      <c r="I30" s="707">
        <v>29367</v>
      </c>
    </row>
    <row r="31" spans="1:9">
      <c r="A31" s="30"/>
      <c r="B31" s="18" t="s">
        <v>24</v>
      </c>
      <c r="C31" s="543">
        <v>338283</v>
      </c>
      <c r="D31" s="543">
        <v>151148</v>
      </c>
      <c r="E31" s="871">
        <v>961</v>
      </c>
      <c r="F31" s="871">
        <v>137805</v>
      </c>
      <c r="G31" s="871">
        <v>5704</v>
      </c>
      <c r="H31" s="872">
        <v>6678</v>
      </c>
      <c r="I31" s="707">
        <v>29932</v>
      </c>
    </row>
    <row r="32" spans="1:9">
      <c r="A32" s="30"/>
      <c r="B32" s="18" t="s">
        <v>25</v>
      </c>
      <c r="C32" s="543">
        <v>338557</v>
      </c>
      <c r="D32" s="543">
        <v>150856</v>
      </c>
      <c r="E32" s="871">
        <v>946</v>
      </c>
      <c r="F32" s="871">
        <v>137543</v>
      </c>
      <c r="G32" s="871">
        <v>5703</v>
      </c>
      <c r="H32" s="872">
        <v>6664</v>
      </c>
      <c r="I32" s="707">
        <v>30012</v>
      </c>
    </row>
    <row r="33" spans="1:9">
      <c r="A33" s="30"/>
      <c r="B33" s="18" t="s">
        <v>13</v>
      </c>
      <c r="C33" s="543">
        <v>339718</v>
      </c>
      <c r="D33" s="543">
        <v>151077</v>
      </c>
      <c r="E33" s="543">
        <v>970</v>
      </c>
      <c r="F33" s="543">
        <v>137300</v>
      </c>
      <c r="G33" s="543">
        <v>6127</v>
      </c>
      <c r="H33" s="543">
        <v>6680</v>
      </c>
      <c r="I33" s="877">
        <v>29941</v>
      </c>
    </row>
    <row r="34" spans="1:9">
      <c r="A34" s="30"/>
      <c r="B34" s="18" t="s">
        <v>15</v>
      </c>
      <c r="C34" s="543">
        <v>340016</v>
      </c>
      <c r="D34" s="543">
        <v>150873</v>
      </c>
      <c r="E34" s="543">
        <v>978</v>
      </c>
      <c r="F34" s="543">
        <v>137091</v>
      </c>
      <c r="G34" s="543">
        <v>6111</v>
      </c>
      <c r="H34" s="543">
        <v>6693</v>
      </c>
      <c r="I34" s="877">
        <v>30150</v>
      </c>
    </row>
    <row r="35" spans="1:9">
      <c r="A35" s="30"/>
      <c r="B35" s="18" t="s">
        <v>16</v>
      </c>
      <c r="C35" s="543">
        <v>339462</v>
      </c>
      <c r="D35" s="543">
        <v>150543</v>
      </c>
      <c r="E35" s="543">
        <v>984</v>
      </c>
      <c r="F35" s="543">
        <v>136743</v>
      </c>
      <c r="G35" s="543">
        <v>6126</v>
      </c>
      <c r="H35" s="543">
        <v>6690</v>
      </c>
      <c r="I35" s="877">
        <v>30158</v>
      </c>
    </row>
    <row r="36" spans="1:9">
      <c r="A36" s="30"/>
      <c r="B36" s="112" t="s">
        <v>17</v>
      </c>
      <c r="C36" s="387">
        <v>340360</v>
      </c>
      <c r="D36" s="387">
        <v>152677</v>
      </c>
      <c r="E36" s="387">
        <v>997</v>
      </c>
      <c r="F36" s="387">
        <v>136990</v>
      </c>
      <c r="G36" s="387">
        <v>7995</v>
      </c>
      <c r="H36" s="387">
        <v>6695</v>
      </c>
      <c r="I36" s="870">
        <v>29397</v>
      </c>
    </row>
    <row r="37" spans="1:9">
      <c r="A37" s="30"/>
      <c r="B37" s="112" t="s">
        <v>18</v>
      </c>
      <c r="C37" s="387">
        <v>341505</v>
      </c>
      <c r="D37" s="387">
        <v>152452</v>
      </c>
      <c r="E37" s="387">
        <v>1008</v>
      </c>
      <c r="F37" s="387">
        <v>136751</v>
      </c>
      <c r="G37" s="387">
        <v>7995</v>
      </c>
      <c r="H37" s="387">
        <v>6698</v>
      </c>
      <c r="I37" s="870">
        <v>29398</v>
      </c>
    </row>
    <row r="38" spans="1:9">
      <c r="A38" s="30"/>
      <c r="B38" s="112" t="s">
        <v>19</v>
      </c>
      <c r="C38" s="387">
        <v>341932</v>
      </c>
      <c r="D38" s="387">
        <v>152325</v>
      </c>
      <c r="E38" s="387">
        <v>1012</v>
      </c>
      <c r="F38" s="387">
        <v>136604</v>
      </c>
      <c r="G38" s="387">
        <v>7995</v>
      </c>
      <c r="H38" s="387">
        <v>6714</v>
      </c>
      <c r="I38" s="870">
        <v>29283</v>
      </c>
    </row>
    <row r="39" spans="1:9">
      <c r="A39" s="30"/>
      <c r="B39" s="400"/>
      <c r="C39" s="387"/>
      <c r="D39" s="387"/>
      <c r="E39" s="387"/>
      <c r="F39" s="387"/>
      <c r="G39" s="387"/>
      <c r="H39" s="387"/>
      <c r="I39" s="870"/>
    </row>
    <row r="40" spans="1:9">
      <c r="A40" s="113">
        <v>2019</v>
      </c>
      <c r="B40" s="98" t="s">
        <v>20</v>
      </c>
      <c r="C40" s="387">
        <v>352195</v>
      </c>
      <c r="D40" s="387">
        <v>154299</v>
      </c>
      <c r="E40" s="387">
        <v>1044</v>
      </c>
      <c r="F40" s="387">
        <v>138511</v>
      </c>
      <c r="G40" s="387">
        <v>8011</v>
      </c>
      <c r="H40" s="387">
        <v>6733</v>
      </c>
      <c r="I40" s="870">
        <v>31531</v>
      </c>
    </row>
    <row r="41" spans="1:9">
      <c r="A41" s="113"/>
      <c r="B41" s="98" t="s">
        <v>21</v>
      </c>
      <c r="C41" s="387">
        <v>352376</v>
      </c>
      <c r="D41" s="387">
        <v>154930</v>
      </c>
      <c r="E41" s="387">
        <v>1040</v>
      </c>
      <c r="F41" s="387">
        <v>139151</v>
      </c>
      <c r="G41" s="387">
        <v>8008</v>
      </c>
      <c r="H41" s="387">
        <v>6731</v>
      </c>
      <c r="I41" s="870">
        <v>30914</v>
      </c>
    </row>
    <row r="42" spans="1:9">
      <c r="A42" s="113"/>
      <c r="B42" s="98" t="s">
        <v>22</v>
      </c>
      <c r="C42" s="387">
        <v>352735</v>
      </c>
      <c r="D42" s="387">
        <v>154992</v>
      </c>
      <c r="E42" s="387">
        <v>1059</v>
      </c>
      <c r="F42" s="387">
        <v>139194</v>
      </c>
      <c r="G42" s="387">
        <v>8043</v>
      </c>
      <c r="H42" s="387">
        <v>6696</v>
      </c>
      <c r="I42" s="870">
        <v>30819</v>
      </c>
    </row>
    <row r="43" spans="1:9">
      <c r="A43" s="113"/>
      <c r="B43" s="100" t="s">
        <v>74</v>
      </c>
      <c r="C43" s="878">
        <v>104.6</v>
      </c>
      <c r="D43" s="878">
        <v>102.2</v>
      </c>
      <c r="E43" s="878">
        <v>111.1</v>
      </c>
      <c r="F43" s="878">
        <v>100.6</v>
      </c>
      <c r="G43" s="878">
        <v>139.1</v>
      </c>
      <c r="H43" s="878">
        <v>100.7</v>
      </c>
      <c r="I43" s="879">
        <v>104.7</v>
      </c>
    </row>
    <row r="44" spans="1:9">
      <c r="A44" s="113"/>
      <c r="B44" s="100" t="s">
        <v>75</v>
      </c>
      <c r="C44" s="878">
        <v>100.1</v>
      </c>
      <c r="D44" s="878">
        <v>100</v>
      </c>
      <c r="E44" s="878">
        <v>101.8</v>
      </c>
      <c r="F44" s="878">
        <v>100</v>
      </c>
      <c r="G44" s="878">
        <v>100.4</v>
      </c>
      <c r="H44" s="878">
        <v>99.5</v>
      </c>
      <c r="I44" s="879">
        <v>99.7</v>
      </c>
    </row>
    <row r="45" spans="1:9">
      <c r="A45" s="1322" t="s">
        <v>94</v>
      </c>
      <c r="B45" s="1322"/>
      <c r="C45" s="1322"/>
      <c r="D45" s="1322"/>
      <c r="E45" s="117"/>
      <c r="F45" s="117"/>
      <c r="G45" s="117"/>
      <c r="H45" s="117"/>
      <c r="I45" s="103"/>
    </row>
    <row r="46" spans="1:9">
      <c r="A46" s="1323" t="s">
        <v>76</v>
      </c>
      <c r="B46" s="1323"/>
      <c r="C46" s="118"/>
      <c r="D46" s="118"/>
      <c r="E46" s="117"/>
      <c r="F46" s="117"/>
      <c r="G46" s="117"/>
      <c r="H46" s="117"/>
      <c r="I46" s="103"/>
    </row>
  </sheetData>
  <mergeCells count="11">
    <mergeCell ref="A45:D45"/>
    <mergeCell ref="A46:B46"/>
    <mergeCell ref="A1:E1"/>
    <mergeCell ref="H1:I1"/>
    <mergeCell ref="A2:E2"/>
    <mergeCell ref="H2:I2"/>
    <mergeCell ref="A3:B5"/>
    <mergeCell ref="C3:I3"/>
    <mergeCell ref="C4:C5"/>
    <mergeCell ref="D4:H4"/>
    <mergeCell ref="I4:I5"/>
  </mergeCells>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4"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3"/>
  <sheetViews>
    <sheetView showGridLines="0" zoomScaleNormal="100" workbookViewId="0">
      <selection sqref="A1:E1"/>
    </sheetView>
  </sheetViews>
  <sheetFormatPr defaultRowHeight="15"/>
  <cols>
    <col min="1" max="1" width="6.42578125" customWidth="1"/>
    <col min="2" max="2" width="17.85546875" customWidth="1"/>
    <col min="3" max="8" width="20.140625" customWidth="1"/>
  </cols>
  <sheetData>
    <row r="1" spans="1:8">
      <c r="A1" s="1324" t="s">
        <v>95</v>
      </c>
      <c r="B1" s="1324"/>
      <c r="C1" s="1324"/>
      <c r="D1" s="1324"/>
      <c r="E1" s="1324"/>
      <c r="G1" s="68"/>
      <c r="H1" s="93" t="s">
        <v>1</v>
      </c>
    </row>
    <row r="2" spans="1:8">
      <c r="A2" s="1325" t="s">
        <v>96</v>
      </c>
      <c r="B2" s="1325"/>
      <c r="C2" s="1325"/>
      <c r="D2" s="1325"/>
      <c r="E2" s="1325"/>
      <c r="G2" s="68"/>
      <c r="H2" s="92" t="s">
        <v>3</v>
      </c>
    </row>
    <row r="3" spans="1:8" ht="18" customHeight="1">
      <c r="A3" s="1327" t="s">
        <v>97</v>
      </c>
      <c r="B3" s="1327"/>
      <c r="C3" s="119"/>
      <c r="D3" s="119"/>
      <c r="E3" s="119"/>
      <c r="F3" s="119"/>
      <c r="G3" s="119"/>
      <c r="H3" s="119"/>
    </row>
    <row r="4" spans="1:8" ht="87" customHeight="1">
      <c r="A4" s="1331"/>
      <c r="B4" s="1331"/>
      <c r="C4" s="104" t="s">
        <v>98</v>
      </c>
      <c r="D4" s="104" t="s">
        <v>99</v>
      </c>
      <c r="E4" s="102" t="s">
        <v>100</v>
      </c>
      <c r="F4" s="102" t="s">
        <v>203</v>
      </c>
      <c r="G4" s="102" t="s">
        <v>101</v>
      </c>
      <c r="H4" s="102" t="s">
        <v>102</v>
      </c>
    </row>
    <row r="5" spans="1:8">
      <c r="A5" s="96"/>
      <c r="B5" s="97"/>
      <c r="C5" s="104"/>
      <c r="D5" s="104"/>
      <c r="E5" s="104"/>
      <c r="F5" s="104"/>
      <c r="G5" s="104"/>
      <c r="H5" s="102"/>
    </row>
    <row r="6" spans="1:8">
      <c r="A6" s="116">
        <v>2017</v>
      </c>
      <c r="B6" s="112" t="s">
        <v>84</v>
      </c>
      <c r="C6" s="866">
        <v>50537</v>
      </c>
      <c r="D6" s="866">
        <v>26336</v>
      </c>
      <c r="E6" s="866">
        <v>7376</v>
      </c>
      <c r="F6" s="439">
        <v>12876</v>
      </c>
      <c r="G6" s="866">
        <v>6649</v>
      </c>
      <c r="H6" s="439">
        <v>18243</v>
      </c>
    </row>
    <row r="7" spans="1:8">
      <c r="A7" s="116"/>
      <c r="B7" s="114" t="s">
        <v>74</v>
      </c>
      <c r="C7" s="858">
        <v>104.4</v>
      </c>
      <c r="D7" s="858">
        <v>107.3</v>
      </c>
      <c r="E7" s="858">
        <v>117.9</v>
      </c>
      <c r="F7" s="858">
        <v>110</v>
      </c>
      <c r="G7" s="858">
        <v>103.9</v>
      </c>
      <c r="H7" s="859">
        <v>102.8</v>
      </c>
    </row>
    <row r="8" spans="1:8">
      <c r="A8" s="116"/>
      <c r="B8" s="98"/>
      <c r="C8" s="858"/>
      <c r="D8" s="858"/>
      <c r="E8" s="858"/>
      <c r="F8" s="858"/>
      <c r="G8" s="858"/>
      <c r="H8" s="859"/>
    </row>
    <row r="9" spans="1:8">
      <c r="A9" s="122">
        <v>2018</v>
      </c>
      <c r="B9" s="112" t="s">
        <v>90</v>
      </c>
      <c r="C9" s="866">
        <v>53495</v>
      </c>
      <c r="D9" s="866">
        <v>27902</v>
      </c>
      <c r="E9" s="866">
        <v>7521</v>
      </c>
      <c r="F9" s="439">
        <v>13428</v>
      </c>
      <c r="G9" s="866">
        <v>6454</v>
      </c>
      <c r="H9" s="439">
        <v>18194</v>
      </c>
    </row>
    <row r="10" spans="1:8">
      <c r="A10" s="116"/>
      <c r="B10" s="98" t="s">
        <v>91</v>
      </c>
      <c r="C10" s="866">
        <v>53472</v>
      </c>
      <c r="D10" s="866">
        <v>27875</v>
      </c>
      <c r="E10" s="866">
        <v>7550</v>
      </c>
      <c r="F10" s="439">
        <v>13491</v>
      </c>
      <c r="G10" s="866">
        <v>6468</v>
      </c>
      <c r="H10" s="439">
        <v>18252</v>
      </c>
    </row>
    <row r="11" spans="1:8">
      <c r="A11" s="116"/>
      <c r="B11" s="112" t="s">
        <v>92</v>
      </c>
      <c r="C11" s="866">
        <v>53454</v>
      </c>
      <c r="D11" s="866">
        <v>28054</v>
      </c>
      <c r="E11" s="866">
        <v>7568</v>
      </c>
      <c r="F11" s="866">
        <v>13930</v>
      </c>
      <c r="G11" s="866">
        <v>6461</v>
      </c>
      <c r="H11" s="439">
        <v>18324</v>
      </c>
    </row>
    <row r="12" spans="1:8">
      <c r="A12" s="116"/>
      <c r="B12" s="123" t="s">
        <v>93</v>
      </c>
      <c r="C12" s="866">
        <v>53498</v>
      </c>
      <c r="D12" s="866">
        <v>28168</v>
      </c>
      <c r="E12" s="866">
        <v>7585</v>
      </c>
      <c r="F12" s="866">
        <v>14048</v>
      </c>
      <c r="G12" s="866">
        <v>6463</v>
      </c>
      <c r="H12" s="439">
        <v>18536</v>
      </c>
    </row>
    <row r="13" spans="1:8">
      <c r="A13" s="116"/>
      <c r="B13" s="123" t="s">
        <v>61</v>
      </c>
      <c r="C13" s="866">
        <v>53661</v>
      </c>
      <c r="D13" s="866">
        <v>28181</v>
      </c>
      <c r="E13" s="866">
        <v>7372</v>
      </c>
      <c r="F13" s="439">
        <v>14117</v>
      </c>
      <c r="G13" s="866">
        <v>6486</v>
      </c>
      <c r="H13" s="439">
        <v>18697</v>
      </c>
    </row>
    <row r="14" spans="1:8">
      <c r="A14" s="116"/>
      <c r="B14" s="123" t="s">
        <v>85</v>
      </c>
      <c r="C14" s="866">
        <v>53759</v>
      </c>
      <c r="D14" s="866">
        <v>28181</v>
      </c>
      <c r="E14" s="866">
        <v>7419</v>
      </c>
      <c r="F14" s="439">
        <v>14178</v>
      </c>
      <c r="G14" s="866">
        <v>6500</v>
      </c>
      <c r="H14" s="439">
        <v>18709</v>
      </c>
    </row>
    <row r="15" spans="1:8">
      <c r="A15" s="116"/>
      <c r="B15" s="123" t="s">
        <v>86</v>
      </c>
      <c r="C15" s="866">
        <v>54094</v>
      </c>
      <c r="D15" s="866">
        <v>28097</v>
      </c>
      <c r="E15" s="866">
        <v>7521</v>
      </c>
      <c r="F15" s="439">
        <v>14306</v>
      </c>
      <c r="G15" s="866">
        <v>6514</v>
      </c>
      <c r="H15" s="439">
        <v>18826</v>
      </c>
    </row>
    <row r="16" spans="1:8">
      <c r="A16" s="116"/>
      <c r="B16" s="123" t="s">
        <v>87</v>
      </c>
      <c r="C16" s="866">
        <v>54009</v>
      </c>
      <c r="D16" s="866">
        <v>28150</v>
      </c>
      <c r="E16" s="866">
        <v>7743</v>
      </c>
      <c r="F16" s="439">
        <v>14348</v>
      </c>
      <c r="G16" s="866">
        <v>6490</v>
      </c>
      <c r="H16" s="439">
        <v>18958</v>
      </c>
    </row>
    <row r="17" spans="1:8">
      <c r="A17" s="116"/>
      <c r="B17" s="112" t="s">
        <v>88</v>
      </c>
      <c r="C17" s="866">
        <v>53366</v>
      </c>
      <c r="D17" s="866">
        <v>28160</v>
      </c>
      <c r="E17" s="866">
        <v>7736</v>
      </c>
      <c r="F17" s="439">
        <v>14434</v>
      </c>
      <c r="G17" s="866">
        <v>6436</v>
      </c>
      <c r="H17" s="439">
        <v>19010</v>
      </c>
    </row>
    <row r="18" spans="1:8">
      <c r="A18" s="116"/>
      <c r="B18" s="112" t="s">
        <v>89</v>
      </c>
      <c r="C18" s="866">
        <v>54198</v>
      </c>
      <c r="D18" s="866">
        <v>28143</v>
      </c>
      <c r="E18" s="866">
        <v>7663</v>
      </c>
      <c r="F18" s="439">
        <v>14485</v>
      </c>
      <c r="G18" s="866">
        <v>6451</v>
      </c>
      <c r="H18" s="439">
        <v>19119</v>
      </c>
    </row>
    <row r="19" spans="1:8">
      <c r="A19" s="116"/>
      <c r="B19" s="112" t="s">
        <v>84</v>
      </c>
      <c r="C19" s="866">
        <v>54353</v>
      </c>
      <c r="D19" s="866">
        <v>28190</v>
      </c>
      <c r="E19" s="866">
        <v>7594</v>
      </c>
      <c r="F19" s="439">
        <v>14537</v>
      </c>
      <c r="G19" s="866">
        <v>6457</v>
      </c>
      <c r="H19" s="439">
        <v>19165</v>
      </c>
    </row>
    <row r="20" spans="1:8">
      <c r="A20" s="113"/>
      <c r="B20" s="114" t="s">
        <v>74</v>
      </c>
      <c r="C20" s="858">
        <v>107.6</v>
      </c>
      <c r="D20" s="858">
        <v>107</v>
      </c>
      <c r="E20" s="858">
        <v>103</v>
      </c>
      <c r="F20" s="858">
        <v>112.9</v>
      </c>
      <c r="G20" s="858">
        <v>97.1</v>
      </c>
      <c r="H20" s="859">
        <v>105.1</v>
      </c>
    </row>
    <row r="21" spans="1:8">
      <c r="A21" s="113"/>
      <c r="B21" s="114"/>
      <c r="C21" s="858"/>
      <c r="D21" s="858"/>
      <c r="E21" s="858"/>
      <c r="F21" s="858"/>
      <c r="G21" s="858"/>
      <c r="H21" s="859"/>
    </row>
    <row r="22" spans="1:8">
      <c r="A22" s="122">
        <v>2019</v>
      </c>
      <c r="B22" s="112" t="s">
        <v>90</v>
      </c>
      <c r="C22" s="866">
        <v>56718</v>
      </c>
      <c r="D22" s="866">
        <v>30174</v>
      </c>
      <c r="E22" s="866">
        <v>8779</v>
      </c>
      <c r="F22" s="439">
        <v>15945</v>
      </c>
      <c r="G22" s="866">
        <v>6532</v>
      </c>
      <c r="H22" s="439">
        <v>19873</v>
      </c>
    </row>
    <row r="23" spans="1:8">
      <c r="A23" s="116"/>
      <c r="B23" s="98" t="s">
        <v>91</v>
      </c>
      <c r="C23" s="866">
        <v>56788</v>
      </c>
      <c r="D23" s="866">
        <v>30328</v>
      </c>
      <c r="E23" s="866">
        <v>8825</v>
      </c>
      <c r="F23" s="439">
        <v>15950</v>
      </c>
      <c r="G23" s="866">
        <v>6524</v>
      </c>
      <c r="H23" s="439">
        <v>19912</v>
      </c>
    </row>
    <row r="24" spans="1:8">
      <c r="A24" s="113"/>
      <c r="B24" s="114" t="s">
        <v>74</v>
      </c>
      <c r="C24" s="858">
        <v>106.2</v>
      </c>
      <c r="D24" s="858">
        <v>108.8</v>
      </c>
      <c r="E24" s="858">
        <v>116.9</v>
      </c>
      <c r="F24" s="858">
        <v>118.2</v>
      </c>
      <c r="G24" s="858">
        <v>100.9</v>
      </c>
      <c r="H24" s="859">
        <v>109.1</v>
      </c>
    </row>
    <row r="25" spans="1:8">
      <c r="A25" s="113"/>
      <c r="B25" s="114"/>
      <c r="C25" s="858"/>
      <c r="D25" s="858"/>
      <c r="E25" s="858"/>
      <c r="F25" s="858"/>
      <c r="G25" s="858"/>
      <c r="H25" s="859"/>
    </row>
    <row r="26" spans="1:8">
      <c r="A26" s="113">
        <v>2018</v>
      </c>
      <c r="B26" s="98" t="s">
        <v>20</v>
      </c>
      <c r="C26" s="866">
        <v>53495</v>
      </c>
      <c r="D26" s="866">
        <v>28059</v>
      </c>
      <c r="E26" s="866">
        <v>7476</v>
      </c>
      <c r="F26" s="866">
        <v>13352</v>
      </c>
      <c r="G26" s="866">
        <v>6447</v>
      </c>
      <c r="H26" s="439">
        <v>18123</v>
      </c>
    </row>
    <row r="27" spans="1:8">
      <c r="A27" s="113"/>
      <c r="B27" s="98" t="s">
        <v>21</v>
      </c>
      <c r="C27" s="866">
        <v>53591</v>
      </c>
      <c r="D27" s="866">
        <v>27948</v>
      </c>
      <c r="E27" s="866">
        <v>7531</v>
      </c>
      <c r="F27" s="866">
        <v>13547</v>
      </c>
      <c r="G27" s="866">
        <v>6456</v>
      </c>
      <c r="H27" s="439">
        <v>18301</v>
      </c>
    </row>
    <row r="28" spans="1:8">
      <c r="A28" s="113"/>
      <c r="B28" s="98" t="s">
        <v>22</v>
      </c>
      <c r="C28" s="866">
        <v>53660</v>
      </c>
      <c r="D28" s="866">
        <v>28028</v>
      </c>
      <c r="E28" s="866">
        <v>7518</v>
      </c>
      <c r="F28" s="866">
        <v>13774</v>
      </c>
      <c r="G28" s="866">
        <v>6493</v>
      </c>
      <c r="H28" s="439">
        <v>18574</v>
      </c>
    </row>
    <row r="29" spans="1:8">
      <c r="A29" s="30"/>
      <c r="B29" s="18" t="s">
        <v>23</v>
      </c>
      <c r="C29" s="543">
        <v>53801</v>
      </c>
      <c r="D29" s="543">
        <v>28178</v>
      </c>
      <c r="E29" s="871">
        <v>7528</v>
      </c>
      <c r="F29" s="871">
        <v>14306</v>
      </c>
      <c r="G29" s="871">
        <v>6496</v>
      </c>
      <c r="H29" s="705">
        <v>18578</v>
      </c>
    </row>
    <row r="30" spans="1:8">
      <c r="A30" s="30"/>
      <c r="B30" s="18" t="s">
        <v>24</v>
      </c>
      <c r="C30" s="543">
        <v>53772</v>
      </c>
      <c r="D30" s="543">
        <v>28276</v>
      </c>
      <c r="E30" s="871">
        <v>7598</v>
      </c>
      <c r="F30" s="871">
        <v>14426</v>
      </c>
      <c r="G30" s="871">
        <v>6495</v>
      </c>
      <c r="H30" s="705">
        <v>18657</v>
      </c>
    </row>
    <row r="31" spans="1:8">
      <c r="A31" s="30"/>
      <c r="B31" s="18" t="s">
        <v>25</v>
      </c>
      <c r="C31" s="543">
        <v>53829</v>
      </c>
      <c r="D31" s="543">
        <v>28346</v>
      </c>
      <c r="E31" s="871">
        <v>7471</v>
      </c>
      <c r="F31" s="871">
        <v>14614</v>
      </c>
      <c r="G31" s="871">
        <v>6508</v>
      </c>
      <c r="H31" s="705">
        <v>18967</v>
      </c>
    </row>
    <row r="32" spans="1:8">
      <c r="A32" s="30"/>
      <c r="B32" s="18" t="s">
        <v>13</v>
      </c>
      <c r="C32" s="543">
        <v>53999</v>
      </c>
      <c r="D32" s="543">
        <v>28382</v>
      </c>
      <c r="E32" s="871">
        <v>7892</v>
      </c>
      <c r="F32" s="871">
        <v>14883</v>
      </c>
      <c r="G32" s="871">
        <v>6510</v>
      </c>
      <c r="H32" s="705">
        <v>19156</v>
      </c>
    </row>
    <row r="33" spans="1:8">
      <c r="A33" s="30"/>
      <c r="B33" s="18" t="s">
        <v>15</v>
      </c>
      <c r="C33" s="543">
        <v>54292</v>
      </c>
      <c r="D33" s="543">
        <v>28344</v>
      </c>
      <c r="E33" s="871">
        <v>7896</v>
      </c>
      <c r="F33" s="871">
        <v>15043</v>
      </c>
      <c r="G33" s="871">
        <v>6486</v>
      </c>
      <c r="H33" s="705">
        <v>19323</v>
      </c>
    </row>
    <row r="34" spans="1:8">
      <c r="A34" s="30"/>
      <c r="B34" s="18" t="s">
        <v>16</v>
      </c>
      <c r="C34" s="543">
        <v>54317</v>
      </c>
      <c r="D34" s="543">
        <v>28423</v>
      </c>
      <c r="E34" s="871">
        <v>7718</v>
      </c>
      <c r="F34" s="871">
        <v>15176</v>
      </c>
      <c r="G34" s="871">
        <v>6469</v>
      </c>
      <c r="H34" s="705">
        <v>19208</v>
      </c>
    </row>
    <row r="35" spans="1:8">
      <c r="A35" s="30"/>
      <c r="B35" s="112" t="s">
        <v>17</v>
      </c>
      <c r="C35" s="543">
        <v>53913</v>
      </c>
      <c r="D35" s="543">
        <v>28276</v>
      </c>
      <c r="E35" s="543">
        <v>7649</v>
      </c>
      <c r="F35" s="543">
        <v>15249</v>
      </c>
      <c r="G35" s="543">
        <v>6419</v>
      </c>
      <c r="H35" s="877">
        <v>19426</v>
      </c>
    </row>
    <row r="36" spans="1:8">
      <c r="A36" s="30"/>
      <c r="B36" s="98" t="s">
        <v>18</v>
      </c>
      <c r="C36" s="543">
        <v>54945</v>
      </c>
      <c r="D36" s="543">
        <v>28697</v>
      </c>
      <c r="E36" s="543">
        <v>7649</v>
      </c>
      <c r="F36" s="543">
        <v>15216</v>
      </c>
      <c r="G36" s="543">
        <v>6420</v>
      </c>
      <c r="H36" s="877">
        <v>19339</v>
      </c>
    </row>
    <row r="37" spans="1:8">
      <c r="A37" s="30"/>
      <c r="B37" s="112" t="s">
        <v>19</v>
      </c>
      <c r="C37" s="543">
        <v>55407</v>
      </c>
      <c r="D37" s="543">
        <v>28842</v>
      </c>
      <c r="E37" s="543">
        <v>7672</v>
      </c>
      <c r="F37" s="543">
        <v>15332</v>
      </c>
      <c r="G37" s="543">
        <v>6407</v>
      </c>
      <c r="H37" s="877">
        <v>19127</v>
      </c>
    </row>
    <row r="38" spans="1:8">
      <c r="A38" s="30"/>
      <c r="B38" s="400"/>
      <c r="C38" s="543"/>
      <c r="D38" s="543"/>
      <c r="E38" s="543"/>
      <c r="F38" s="543"/>
      <c r="G38" s="543"/>
      <c r="H38" s="877"/>
    </row>
    <row r="39" spans="1:8">
      <c r="A39" s="113">
        <v>2018</v>
      </c>
      <c r="B39" s="98" t="s">
        <v>20</v>
      </c>
      <c r="C39" s="543">
        <v>58446</v>
      </c>
      <c r="D39" s="543">
        <v>31226</v>
      </c>
      <c r="E39" s="543">
        <v>9808</v>
      </c>
      <c r="F39" s="543">
        <v>16573</v>
      </c>
      <c r="G39" s="543">
        <v>6835</v>
      </c>
      <c r="H39" s="877">
        <v>21956</v>
      </c>
    </row>
    <row r="40" spans="1:8">
      <c r="A40" s="113"/>
      <c r="B40" s="98" t="s">
        <v>21</v>
      </c>
      <c r="C40" s="543">
        <v>56774</v>
      </c>
      <c r="D40" s="543">
        <v>30171</v>
      </c>
      <c r="E40" s="543">
        <v>8770</v>
      </c>
      <c r="F40" s="543">
        <v>16046</v>
      </c>
      <c r="G40" s="543">
        <v>6526</v>
      </c>
      <c r="H40" s="877">
        <v>19758</v>
      </c>
    </row>
    <row r="41" spans="1:8">
      <c r="A41" s="113"/>
      <c r="B41" s="98" t="s">
        <v>22</v>
      </c>
      <c r="C41" s="543">
        <v>56809</v>
      </c>
      <c r="D41" s="543">
        <v>30380</v>
      </c>
      <c r="E41" s="543">
        <v>8807</v>
      </c>
      <c r="F41" s="543">
        <v>15944</v>
      </c>
      <c r="G41" s="543">
        <v>6524</v>
      </c>
      <c r="H41" s="877">
        <v>19914</v>
      </c>
    </row>
    <row r="42" spans="1:8">
      <c r="A42" s="113"/>
      <c r="B42" s="100" t="s">
        <v>74</v>
      </c>
      <c r="C42" s="880">
        <v>105.9</v>
      </c>
      <c r="D42" s="858">
        <v>108.4</v>
      </c>
      <c r="E42" s="880">
        <v>117.1</v>
      </c>
      <c r="F42" s="880">
        <v>115.8</v>
      </c>
      <c r="G42" s="880">
        <v>100.5</v>
      </c>
      <c r="H42" s="859">
        <v>107.2</v>
      </c>
    </row>
    <row r="43" spans="1:8">
      <c r="A43" s="113"/>
      <c r="B43" s="100" t="s">
        <v>75</v>
      </c>
      <c r="C43" s="858">
        <v>100.1</v>
      </c>
      <c r="D43" s="858">
        <v>100.7</v>
      </c>
      <c r="E43" s="858">
        <v>100.4</v>
      </c>
      <c r="F43" s="880">
        <v>99.4</v>
      </c>
      <c r="G43" s="858">
        <v>100</v>
      </c>
      <c r="H43" s="881">
        <v>100.8</v>
      </c>
    </row>
  </sheetData>
  <mergeCells count="3">
    <mergeCell ref="A1:E1"/>
    <mergeCell ref="A2:E2"/>
    <mergeCell ref="A3:B4"/>
  </mergeCells>
  <hyperlinks>
    <hyperlink ref="H2" location="'Spis tablic     List of tables'!A1" display="Return to list tables"/>
    <hyperlink ref="H1" location="'Spis tablic     List of tables'!A17" display="Powrót do spisu tablic"/>
    <hyperlink ref="H1:H2" location="'Spis tablic     List of tables'!A15"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9"/>
  <sheetViews>
    <sheetView showGridLines="0" zoomScaleNormal="100" workbookViewId="0">
      <selection sqref="A1:F1"/>
    </sheetView>
  </sheetViews>
  <sheetFormatPr defaultRowHeight="15"/>
  <cols>
    <col min="1" max="1" width="6.42578125" customWidth="1"/>
    <col min="2" max="2" width="17.85546875" customWidth="1"/>
    <col min="3" max="11" width="13.28515625" customWidth="1"/>
  </cols>
  <sheetData>
    <row r="1" spans="1:11" ht="15.75">
      <c r="A1" s="1342" t="s">
        <v>103</v>
      </c>
      <c r="B1" s="1342"/>
      <c r="C1" s="1342"/>
      <c r="D1" s="1342"/>
      <c r="E1" s="1342"/>
      <c r="F1" s="1342"/>
      <c r="G1" s="124"/>
      <c r="H1" s="125"/>
      <c r="I1" s="125"/>
      <c r="J1" s="126"/>
      <c r="K1" s="93" t="s">
        <v>1</v>
      </c>
    </row>
    <row r="2" spans="1:11" ht="15.75">
      <c r="A2" s="1343" t="s">
        <v>69</v>
      </c>
      <c r="B2" s="1343"/>
      <c r="C2" s="1343"/>
      <c r="D2" s="1343"/>
      <c r="E2" s="1343"/>
      <c r="F2" s="1343"/>
      <c r="G2" s="125"/>
      <c r="H2" s="125"/>
      <c r="I2" s="125"/>
      <c r="J2" s="126"/>
      <c r="K2" s="92" t="s">
        <v>3</v>
      </c>
    </row>
    <row r="3" spans="1:11" ht="15.75">
      <c r="A3" s="1344" t="s">
        <v>104</v>
      </c>
      <c r="B3" s="1344"/>
      <c r="C3" s="1344"/>
      <c r="D3" s="1344"/>
      <c r="E3" s="1344"/>
      <c r="F3" s="1344"/>
      <c r="G3" s="127"/>
      <c r="H3" s="127"/>
      <c r="I3" s="127"/>
      <c r="J3" s="127"/>
      <c r="K3" s="128"/>
    </row>
    <row r="4" spans="1:11">
      <c r="A4" s="1345" t="s">
        <v>70</v>
      </c>
      <c r="B4" s="1345"/>
      <c r="C4" s="1345"/>
      <c r="D4" s="1345"/>
      <c r="E4" s="1345"/>
      <c r="F4" s="1345"/>
      <c r="G4" s="125"/>
      <c r="H4" s="129"/>
      <c r="I4" s="129"/>
      <c r="J4" s="129"/>
      <c r="K4" s="125"/>
    </row>
    <row r="5" spans="1:11">
      <c r="A5" s="1346" t="s">
        <v>105</v>
      </c>
      <c r="B5" s="1347"/>
      <c r="C5" s="1350" t="s">
        <v>106</v>
      </c>
      <c r="D5" s="1351"/>
      <c r="E5" s="1351"/>
      <c r="F5" s="1351"/>
      <c r="G5" s="1351"/>
      <c r="H5" s="1351"/>
      <c r="I5" s="1351"/>
      <c r="J5" s="1351"/>
      <c r="K5" s="1351"/>
    </row>
    <row r="6" spans="1:11">
      <c r="A6" s="1348"/>
      <c r="B6" s="1349"/>
      <c r="C6" s="1352" t="s">
        <v>107</v>
      </c>
      <c r="D6" s="1353" t="s">
        <v>108</v>
      </c>
      <c r="E6" s="1354"/>
      <c r="F6" s="1354"/>
      <c r="G6" s="1354"/>
      <c r="H6" s="1354"/>
      <c r="I6" s="1354"/>
      <c r="J6" s="1354"/>
      <c r="K6" s="1354"/>
    </row>
    <row r="7" spans="1:11">
      <c r="A7" s="1348"/>
      <c r="B7" s="1349"/>
      <c r="C7" s="1352"/>
      <c r="D7" s="1355" t="s">
        <v>109</v>
      </c>
      <c r="E7" s="1355" t="s">
        <v>1174</v>
      </c>
      <c r="F7" s="1357" t="s">
        <v>110</v>
      </c>
      <c r="G7" s="130"/>
      <c r="H7" s="1355" t="s">
        <v>1176</v>
      </c>
      <c r="I7" s="1357" t="s">
        <v>1177</v>
      </c>
      <c r="J7" s="1355" t="s">
        <v>111</v>
      </c>
      <c r="K7" s="1357" t="s">
        <v>112</v>
      </c>
    </row>
    <row r="8" spans="1:11" ht="84">
      <c r="A8" s="1348"/>
      <c r="B8" s="1349"/>
      <c r="C8" s="1352"/>
      <c r="D8" s="1352"/>
      <c r="E8" s="1352"/>
      <c r="F8" s="1358"/>
      <c r="G8" s="131" t="s">
        <v>1175</v>
      </c>
      <c r="H8" s="1352"/>
      <c r="I8" s="1358"/>
      <c r="J8" s="1352"/>
      <c r="K8" s="1358"/>
    </row>
    <row r="9" spans="1:11">
      <c r="A9" s="132"/>
      <c r="B9" s="133"/>
      <c r="C9" s="131"/>
      <c r="D9" s="131"/>
      <c r="E9" s="131"/>
      <c r="F9" s="131"/>
      <c r="G9" s="131"/>
      <c r="H9" s="131"/>
      <c r="I9" s="131"/>
      <c r="J9" s="131"/>
      <c r="K9" s="134"/>
    </row>
    <row r="10" spans="1:11">
      <c r="A10" s="135">
        <v>2018</v>
      </c>
      <c r="B10" s="136" t="s">
        <v>20</v>
      </c>
      <c r="C10" s="1036">
        <v>52380</v>
      </c>
      <c r="D10" s="1036">
        <v>31932</v>
      </c>
      <c r="E10" s="1036">
        <v>5671</v>
      </c>
      <c r="F10" s="1036">
        <v>46709</v>
      </c>
      <c r="G10" s="1036">
        <v>2290</v>
      </c>
      <c r="H10" s="1036">
        <v>42829</v>
      </c>
      <c r="I10" s="1036">
        <v>1929</v>
      </c>
      <c r="J10" s="1036">
        <v>16636</v>
      </c>
      <c r="K10" s="976" t="s">
        <v>14</v>
      </c>
    </row>
    <row r="11" spans="1:11">
      <c r="A11" s="135"/>
      <c r="B11" s="136" t="s">
        <v>21</v>
      </c>
      <c r="C11" s="1036">
        <v>52516</v>
      </c>
      <c r="D11" s="1036">
        <v>31888</v>
      </c>
      <c r="E11" s="1036">
        <v>5656</v>
      </c>
      <c r="F11" s="1036">
        <v>46860</v>
      </c>
      <c r="G11" s="1036">
        <v>2276</v>
      </c>
      <c r="H11" s="1036">
        <v>42936</v>
      </c>
      <c r="I11" s="1036">
        <v>1899</v>
      </c>
      <c r="J11" s="1036">
        <v>16655</v>
      </c>
      <c r="K11" s="976" t="s">
        <v>14</v>
      </c>
    </row>
    <row r="12" spans="1:11">
      <c r="A12" s="135"/>
      <c r="B12" s="136" t="s">
        <v>22</v>
      </c>
      <c r="C12" s="1036">
        <v>50524</v>
      </c>
      <c r="D12" s="1036">
        <v>30664</v>
      </c>
      <c r="E12" s="1036">
        <v>5313</v>
      </c>
      <c r="F12" s="1036">
        <v>45211</v>
      </c>
      <c r="G12" s="1036">
        <v>2221</v>
      </c>
      <c r="H12" s="1036">
        <v>41447</v>
      </c>
      <c r="I12" s="1036">
        <v>1734</v>
      </c>
      <c r="J12" s="1036">
        <v>15952</v>
      </c>
      <c r="K12" s="976">
        <v>15938</v>
      </c>
    </row>
    <row r="13" spans="1:11">
      <c r="A13" s="30"/>
      <c r="B13" s="18" t="s">
        <v>23</v>
      </c>
      <c r="C13" s="543">
        <v>48015</v>
      </c>
      <c r="D13" s="543">
        <v>29547</v>
      </c>
      <c r="E13" s="871">
        <v>5014</v>
      </c>
      <c r="F13" s="871">
        <v>43001</v>
      </c>
      <c r="G13" s="866">
        <v>2070</v>
      </c>
      <c r="H13" s="872">
        <v>39468</v>
      </c>
      <c r="I13" s="866">
        <v>954</v>
      </c>
      <c r="J13" s="866">
        <v>15163</v>
      </c>
      <c r="K13" s="137" t="s">
        <v>14</v>
      </c>
    </row>
    <row r="14" spans="1:11">
      <c r="A14" s="30"/>
      <c r="B14" s="18" t="s">
        <v>24</v>
      </c>
      <c r="C14" s="543">
        <v>46315</v>
      </c>
      <c r="D14" s="543">
        <v>28691</v>
      </c>
      <c r="E14" s="871">
        <v>5014</v>
      </c>
      <c r="F14" s="871">
        <v>41301</v>
      </c>
      <c r="G14" s="866">
        <v>1981</v>
      </c>
      <c r="H14" s="872">
        <v>38078</v>
      </c>
      <c r="I14" s="866">
        <v>1134</v>
      </c>
      <c r="J14" s="866">
        <v>14681</v>
      </c>
      <c r="K14" s="137" t="s">
        <v>14</v>
      </c>
    </row>
    <row r="15" spans="1:11">
      <c r="A15" s="30"/>
      <c r="B15" s="18" t="s">
        <v>25</v>
      </c>
      <c r="C15" s="543">
        <v>44408</v>
      </c>
      <c r="D15" s="543">
        <v>27867</v>
      </c>
      <c r="E15" s="871">
        <v>4816</v>
      </c>
      <c r="F15" s="871">
        <v>39592</v>
      </c>
      <c r="G15" s="866">
        <v>1919</v>
      </c>
      <c r="H15" s="872">
        <v>36285</v>
      </c>
      <c r="I15" s="866">
        <v>800</v>
      </c>
      <c r="J15" s="866">
        <v>13995</v>
      </c>
      <c r="K15" s="439">
        <v>14887</v>
      </c>
    </row>
    <row r="16" spans="1:11">
      <c r="A16" s="135"/>
      <c r="B16" s="18" t="s">
        <v>13</v>
      </c>
      <c r="C16" s="1036">
        <v>43930</v>
      </c>
      <c r="D16" s="1036">
        <v>27987</v>
      </c>
      <c r="E16" s="1036">
        <v>4700</v>
      </c>
      <c r="F16" s="1036">
        <v>39230</v>
      </c>
      <c r="G16" s="1036">
        <v>1894</v>
      </c>
      <c r="H16" s="1036">
        <v>35802</v>
      </c>
      <c r="I16" s="1036">
        <v>784</v>
      </c>
      <c r="J16" s="1036">
        <v>13686</v>
      </c>
      <c r="K16" s="137" t="s">
        <v>14</v>
      </c>
    </row>
    <row r="17" spans="1:11">
      <c r="A17" s="135"/>
      <c r="B17" s="18" t="s">
        <v>15</v>
      </c>
      <c r="C17" s="973">
        <v>44203</v>
      </c>
      <c r="D17" s="973">
        <v>28345</v>
      </c>
      <c r="E17" s="973">
        <v>4727</v>
      </c>
      <c r="F17" s="973">
        <v>39476</v>
      </c>
      <c r="G17" s="973">
        <v>1810</v>
      </c>
      <c r="H17" s="973">
        <v>36257</v>
      </c>
      <c r="I17" s="974">
        <v>908</v>
      </c>
      <c r="J17" s="975">
        <v>13708</v>
      </c>
      <c r="K17" s="137" t="s">
        <v>14</v>
      </c>
    </row>
    <row r="18" spans="1:11">
      <c r="A18" s="135"/>
      <c r="B18" s="18" t="s">
        <v>16</v>
      </c>
      <c r="C18" s="973">
        <v>44301</v>
      </c>
      <c r="D18" s="973">
        <v>28251</v>
      </c>
      <c r="E18" s="973">
        <v>4929</v>
      </c>
      <c r="F18" s="973">
        <v>39372</v>
      </c>
      <c r="G18" s="973">
        <v>1799</v>
      </c>
      <c r="H18" s="973">
        <v>36583</v>
      </c>
      <c r="I18" s="974">
        <v>1557</v>
      </c>
      <c r="J18" s="975">
        <v>14004</v>
      </c>
      <c r="K18" s="976">
        <v>14664</v>
      </c>
    </row>
    <row r="19" spans="1:11">
      <c r="A19" s="135"/>
      <c r="B19" s="136" t="s">
        <v>17</v>
      </c>
      <c r="C19" s="973">
        <v>44869</v>
      </c>
      <c r="D19" s="973">
        <v>28538</v>
      </c>
      <c r="E19" s="973">
        <v>4980</v>
      </c>
      <c r="F19" s="973">
        <v>39889</v>
      </c>
      <c r="G19" s="973">
        <v>1756</v>
      </c>
      <c r="H19" s="973">
        <v>37037</v>
      </c>
      <c r="I19" s="974">
        <v>1808</v>
      </c>
      <c r="J19" s="975">
        <v>14267</v>
      </c>
      <c r="K19" s="976" t="s">
        <v>14</v>
      </c>
    </row>
    <row r="20" spans="1:11">
      <c r="A20" s="135"/>
      <c r="B20" s="136" t="s">
        <v>18</v>
      </c>
      <c r="C20" s="973">
        <v>45321</v>
      </c>
      <c r="D20" s="973">
        <v>28771</v>
      </c>
      <c r="E20" s="973">
        <v>4934</v>
      </c>
      <c r="F20" s="973">
        <v>40387</v>
      </c>
      <c r="G20" s="973">
        <v>1743</v>
      </c>
      <c r="H20" s="973">
        <v>37025</v>
      </c>
      <c r="I20" s="974">
        <v>1753</v>
      </c>
      <c r="J20" s="975">
        <v>14303</v>
      </c>
      <c r="K20" s="976" t="s">
        <v>14</v>
      </c>
    </row>
    <row r="21" spans="1:11">
      <c r="A21" s="135"/>
      <c r="B21" s="136" t="s">
        <v>19</v>
      </c>
      <c r="C21" s="973">
        <v>46082</v>
      </c>
      <c r="D21" s="973">
        <v>29111</v>
      </c>
      <c r="E21" s="973">
        <v>4915</v>
      </c>
      <c r="F21" s="973">
        <v>41167</v>
      </c>
      <c r="G21" s="973">
        <v>1716</v>
      </c>
      <c r="H21" s="973">
        <v>37592</v>
      </c>
      <c r="I21" s="974">
        <v>1692</v>
      </c>
      <c r="J21" s="975">
        <v>14504</v>
      </c>
      <c r="K21" s="976">
        <v>14577</v>
      </c>
    </row>
    <row r="22" spans="1:11">
      <c r="A22" s="151"/>
      <c r="B22" s="972"/>
      <c r="C22" s="973"/>
      <c r="D22" s="973"/>
      <c r="E22" s="973"/>
      <c r="F22" s="973"/>
      <c r="G22" s="973"/>
      <c r="H22" s="973"/>
      <c r="I22" s="974"/>
      <c r="J22" s="975"/>
      <c r="K22" s="976"/>
    </row>
    <row r="23" spans="1:11">
      <c r="A23" s="135">
        <v>2019</v>
      </c>
      <c r="B23" s="136" t="s">
        <v>20</v>
      </c>
      <c r="C23" s="1036">
        <v>49150</v>
      </c>
      <c r="D23" s="1036">
        <v>30598</v>
      </c>
      <c r="E23" s="1036">
        <v>5059</v>
      </c>
      <c r="F23" s="1036">
        <v>44091</v>
      </c>
      <c r="G23" s="1036">
        <v>1768</v>
      </c>
      <c r="H23" s="1036">
        <v>40041</v>
      </c>
      <c r="I23" s="1036">
        <v>1865</v>
      </c>
      <c r="J23" s="1036">
        <v>15481</v>
      </c>
      <c r="K23" s="976" t="s">
        <v>14</v>
      </c>
    </row>
    <row r="24" spans="1:11">
      <c r="A24" s="135"/>
      <c r="B24" s="136" t="s">
        <v>21</v>
      </c>
      <c r="C24" s="1036">
        <v>49475</v>
      </c>
      <c r="D24" s="1036">
        <v>30695</v>
      </c>
      <c r="E24" s="1036">
        <v>4996</v>
      </c>
      <c r="F24" s="1036">
        <v>44479</v>
      </c>
      <c r="G24" s="1036">
        <v>1764</v>
      </c>
      <c r="H24" s="1036">
        <v>40319</v>
      </c>
      <c r="I24" s="1036">
        <v>1861</v>
      </c>
      <c r="J24" s="1036">
        <v>15641</v>
      </c>
      <c r="K24" s="976" t="s">
        <v>14</v>
      </c>
    </row>
    <row r="25" spans="1:11">
      <c r="A25" s="135"/>
      <c r="B25" s="136" t="s">
        <v>22</v>
      </c>
      <c r="C25" s="1036">
        <v>47920</v>
      </c>
      <c r="D25" s="1036">
        <v>29744</v>
      </c>
      <c r="E25" s="1036">
        <v>4768</v>
      </c>
      <c r="F25" s="1036">
        <v>43152</v>
      </c>
      <c r="G25" s="1036">
        <v>1746</v>
      </c>
      <c r="H25" s="1036">
        <v>39173</v>
      </c>
      <c r="I25" s="1036">
        <v>1672</v>
      </c>
      <c r="J25" s="1036">
        <v>15188</v>
      </c>
      <c r="K25" s="976">
        <v>14873</v>
      </c>
    </row>
    <row r="26" spans="1:11">
      <c r="A26" s="135"/>
      <c r="B26" s="138" t="s">
        <v>74</v>
      </c>
      <c r="C26" s="1037">
        <v>94.8</v>
      </c>
      <c r="D26" s="1037">
        <v>97</v>
      </c>
      <c r="E26" s="1037">
        <v>89.7</v>
      </c>
      <c r="F26" s="1037">
        <v>95.4</v>
      </c>
      <c r="G26" s="1037">
        <v>78.599999999999994</v>
      </c>
      <c r="H26" s="1037">
        <v>94.5</v>
      </c>
      <c r="I26" s="1038">
        <v>96.4</v>
      </c>
      <c r="J26" s="1039">
        <v>95.2</v>
      </c>
      <c r="K26" s="1040">
        <v>93.3</v>
      </c>
    </row>
    <row r="27" spans="1:11">
      <c r="A27" s="135"/>
      <c r="B27" s="139" t="s">
        <v>75</v>
      </c>
      <c r="C27" s="1037">
        <v>96.9</v>
      </c>
      <c r="D27" s="1037">
        <v>96.9</v>
      </c>
      <c r="E27" s="1037">
        <v>95.4</v>
      </c>
      <c r="F27" s="1037">
        <v>97</v>
      </c>
      <c r="G27" s="1037">
        <v>99</v>
      </c>
      <c r="H27" s="1037">
        <v>97.2</v>
      </c>
      <c r="I27" s="1038">
        <v>89.8</v>
      </c>
      <c r="J27" s="1039">
        <v>97.1</v>
      </c>
      <c r="K27" s="821" t="s">
        <v>12</v>
      </c>
    </row>
    <row r="28" spans="1:11">
      <c r="A28" s="1359" t="s">
        <v>113</v>
      </c>
      <c r="B28" s="1359"/>
      <c r="C28" s="1359"/>
      <c r="D28" s="1359"/>
      <c r="E28" s="1359"/>
      <c r="F28" s="1359"/>
      <c r="G28" s="1359"/>
      <c r="H28" s="1359"/>
      <c r="I28" s="1359"/>
      <c r="J28" s="1359"/>
      <c r="K28" s="1359"/>
    </row>
    <row r="29" spans="1:11">
      <c r="A29" s="1356" t="s">
        <v>114</v>
      </c>
      <c r="B29" s="1356"/>
      <c r="C29" s="1356"/>
      <c r="D29" s="1356"/>
      <c r="E29" s="1356"/>
      <c r="F29" s="1356"/>
      <c r="G29" s="1356"/>
      <c r="H29" s="1356"/>
      <c r="I29" s="1356"/>
      <c r="J29" s="1356"/>
      <c r="K29" s="1356"/>
    </row>
  </sheetData>
  <mergeCells count="17">
    <mergeCell ref="A29:K29"/>
    <mergeCell ref="F7:F8"/>
    <mergeCell ref="H7:H8"/>
    <mergeCell ref="I7:I8"/>
    <mergeCell ref="J7:J8"/>
    <mergeCell ref="K7:K8"/>
    <mergeCell ref="A28:K28"/>
    <mergeCell ref="A1:F1"/>
    <mergeCell ref="A2:F2"/>
    <mergeCell ref="A3:F3"/>
    <mergeCell ref="A4:F4"/>
    <mergeCell ref="A5:B8"/>
    <mergeCell ref="C5:K5"/>
    <mergeCell ref="C6:C8"/>
    <mergeCell ref="D6:K6"/>
    <mergeCell ref="D7:D8"/>
    <mergeCell ref="E7:E8"/>
  </mergeCells>
  <hyperlinks>
    <hyperlink ref="K1" location="'Spis tablic     List of tables'!A1" display="Powrót do spisu tablic"/>
    <hyperlink ref="K2" location="'Spis tablic     List of tables'!A1" display="Return to list tables"/>
    <hyperlink ref="K1:K2" location="'Spis tablic     List of tables'!A16" display="Powrót do spisu tablic"/>
  </hyperlinks>
  <pageMargins left="0.7" right="0.7" top="0.75" bottom="0.75" header="0.3" footer="0.3"/>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4"/>
  <sheetViews>
    <sheetView showGridLines="0" zoomScaleNormal="100" workbookViewId="0">
      <selection sqref="A1:F1"/>
    </sheetView>
  </sheetViews>
  <sheetFormatPr defaultRowHeight="15"/>
  <cols>
    <col min="1" max="1" width="6.42578125" customWidth="1"/>
    <col min="2" max="2" width="17.85546875" customWidth="1"/>
    <col min="3" max="10" width="15.140625" customWidth="1"/>
  </cols>
  <sheetData>
    <row r="1" spans="1:10" ht="15.75">
      <c r="A1" s="1342" t="s">
        <v>115</v>
      </c>
      <c r="B1" s="1342"/>
      <c r="C1" s="1342"/>
      <c r="D1" s="1342"/>
      <c r="E1" s="1342"/>
      <c r="F1" s="1342"/>
      <c r="G1" s="140"/>
      <c r="H1" s="126"/>
      <c r="I1" s="1292" t="s">
        <v>1</v>
      </c>
      <c r="J1" s="1292"/>
    </row>
    <row r="2" spans="1:10" ht="15.75">
      <c r="A2" s="1361" t="s">
        <v>69</v>
      </c>
      <c r="B2" s="1361"/>
      <c r="C2" s="1361"/>
      <c r="D2" s="1361"/>
      <c r="E2" s="1361"/>
      <c r="F2" s="1361"/>
      <c r="G2" s="140"/>
      <c r="H2" s="126"/>
      <c r="I2" s="1275" t="s">
        <v>3</v>
      </c>
      <c r="J2" s="1275"/>
    </row>
    <row r="3" spans="1:10">
      <c r="A3" s="1362" t="s">
        <v>116</v>
      </c>
      <c r="B3" s="1362"/>
      <c r="C3" s="1362"/>
      <c r="D3" s="1362"/>
      <c r="E3" s="1362"/>
      <c r="F3" s="1362"/>
      <c r="G3" s="125"/>
      <c r="H3" s="125"/>
      <c r="I3" s="125"/>
      <c r="J3" s="125"/>
    </row>
    <row r="4" spans="1:10">
      <c r="A4" s="1360" t="s">
        <v>70</v>
      </c>
      <c r="B4" s="1360"/>
      <c r="C4" s="1360"/>
      <c r="D4" s="1360"/>
      <c r="E4" s="1360"/>
      <c r="F4" s="1360"/>
      <c r="G4" s="125"/>
      <c r="H4" s="125"/>
      <c r="I4" s="125"/>
      <c r="J4" s="125"/>
    </row>
    <row r="5" spans="1:10" ht="7.5" customHeight="1">
      <c r="A5" s="1346" t="s">
        <v>37</v>
      </c>
      <c r="B5" s="1347"/>
      <c r="C5" s="1355" t="s">
        <v>1606</v>
      </c>
      <c r="D5" s="1357" t="s">
        <v>117</v>
      </c>
      <c r="E5" s="130"/>
      <c r="F5" s="1357" t="s">
        <v>1178</v>
      </c>
      <c r="G5" s="130"/>
      <c r="H5" s="1357" t="s">
        <v>118</v>
      </c>
      <c r="I5" s="1363"/>
      <c r="J5" s="1363"/>
    </row>
    <row r="6" spans="1:10" ht="10.5" customHeight="1">
      <c r="A6" s="1348"/>
      <c r="B6" s="1349"/>
      <c r="C6" s="1352"/>
      <c r="D6" s="1358"/>
      <c r="E6" s="141"/>
      <c r="F6" s="1358"/>
      <c r="G6" s="141"/>
      <c r="H6" s="1364"/>
      <c r="I6" s="1365"/>
      <c r="J6" s="1365"/>
    </row>
    <row r="7" spans="1:10">
      <c r="A7" s="1348"/>
      <c r="B7" s="1349"/>
      <c r="C7" s="1352"/>
      <c r="D7" s="1358"/>
      <c r="E7" s="1355" t="s">
        <v>1607</v>
      </c>
      <c r="F7" s="1358"/>
      <c r="G7" s="1355" t="s">
        <v>1179</v>
      </c>
      <c r="H7" s="1357" t="s">
        <v>119</v>
      </c>
      <c r="I7" s="141"/>
      <c r="J7" s="1357" t="s">
        <v>120</v>
      </c>
    </row>
    <row r="8" spans="1:10">
      <c r="A8" s="1348"/>
      <c r="B8" s="1349"/>
      <c r="C8" s="1352"/>
      <c r="D8" s="1358"/>
      <c r="E8" s="1352"/>
      <c r="F8" s="1358"/>
      <c r="G8" s="1352"/>
      <c r="H8" s="1358"/>
      <c r="I8" s="1355" t="s">
        <v>1180</v>
      </c>
      <c r="J8" s="1358"/>
    </row>
    <row r="9" spans="1:10">
      <c r="A9" s="1348"/>
      <c r="B9" s="1349"/>
      <c r="C9" s="1352"/>
      <c r="D9" s="1358"/>
      <c r="E9" s="1352"/>
      <c r="F9" s="1358"/>
      <c r="G9" s="1352"/>
      <c r="H9" s="1358"/>
      <c r="I9" s="1352"/>
      <c r="J9" s="1358"/>
    </row>
    <row r="10" spans="1:10">
      <c r="A10" s="1348"/>
      <c r="B10" s="1349"/>
      <c r="C10" s="1352"/>
      <c r="D10" s="1358"/>
      <c r="E10" s="1352"/>
      <c r="F10" s="1358"/>
      <c r="G10" s="1352"/>
      <c r="H10" s="1358"/>
      <c r="I10" s="1352"/>
      <c r="J10" s="1358"/>
    </row>
    <row r="11" spans="1:10">
      <c r="A11" s="1348"/>
      <c r="B11" s="1349"/>
      <c r="C11" s="1352"/>
      <c r="D11" s="1358"/>
      <c r="E11" s="1352"/>
      <c r="F11" s="1358"/>
      <c r="G11" s="1352"/>
      <c r="H11" s="1358"/>
      <c r="I11" s="1352"/>
      <c r="J11" s="1358"/>
    </row>
    <row r="12" spans="1:10" ht="9" customHeight="1">
      <c r="A12" s="1348"/>
      <c r="B12" s="1349"/>
      <c r="C12" s="1352"/>
      <c r="D12" s="1358"/>
      <c r="E12" s="1352"/>
      <c r="F12" s="1358"/>
      <c r="G12" s="1352"/>
      <c r="H12" s="1358"/>
      <c r="I12" s="1352"/>
      <c r="J12" s="1358"/>
    </row>
    <row r="13" spans="1:10" ht="2.25" customHeight="1">
      <c r="A13" s="1367"/>
      <c r="B13" s="1368"/>
      <c r="C13" s="1366"/>
      <c r="D13" s="1364"/>
      <c r="E13" s="1366"/>
      <c r="F13" s="1364"/>
      <c r="G13" s="1366"/>
      <c r="H13" s="1364"/>
      <c r="I13" s="1366"/>
      <c r="J13" s="1364"/>
    </row>
    <row r="14" spans="1:10">
      <c r="A14" s="132"/>
      <c r="B14" s="133"/>
      <c r="C14" s="131"/>
      <c r="D14" s="131"/>
      <c r="E14" s="131"/>
      <c r="F14" s="131"/>
      <c r="G14" s="131"/>
      <c r="H14" s="131"/>
      <c r="I14" s="131"/>
      <c r="J14" s="134"/>
    </row>
    <row r="15" spans="1:10">
      <c r="A15" s="135">
        <v>2018</v>
      </c>
      <c r="B15" s="136" t="s">
        <v>20</v>
      </c>
      <c r="C15" s="1041">
        <v>5.6</v>
      </c>
      <c r="D15" s="974">
        <v>10389</v>
      </c>
      <c r="E15" s="974">
        <v>8424</v>
      </c>
      <c r="F15" s="974">
        <v>7662</v>
      </c>
      <c r="G15" s="974">
        <v>3771</v>
      </c>
      <c r="H15" s="1042">
        <v>8669</v>
      </c>
      <c r="I15" s="1042">
        <v>7742</v>
      </c>
      <c r="J15" s="1043">
        <v>5897</v>
      </c>
    </row>
    <row r="16" spans="1:10">
      <c r="A16" s="135"/>
      <c r="B16" s="136" t="s">
        <v>21</v>
      </c>
      <c r="C16" s="1041">
        <v>5.6</v>
      </c>
      <c r="D16" s="974">
        <v>8039</v>
      </c>
      <c r="E16" s="974">
        <v>6451</v>
      </c>
      <c r="F16" s="974">
        <v>7903</v>
      </c>
      <c r="G16" s="974">
        <v>3893</v>
      </c>
      <c r="H16" s="1042">
        <v>9126</v>
      </c>
      <c r="I16" s="1042">
        <v>7942</v>
      </c>
      <c r="J16" s="1043">
        <v>7132</v>
      </c>
    </row>
    <row r="17" spans="1:10">
      <c r="A17" s="135"/>
      <c r="B17" s="136" t="s">
        <v>22</v>
      </c>
      <c r="C17" s="1041">
        <v>5.4</v>
      </c>
      <c r="D17" s="974">
        <v>8122</v>
      </c>
      <c r="E17" s="974">
        <v>6630</v>
      </c>
      <c r="F17" s="974">
        <v>10114</v>
      </c>
      <c r="G17" s="974">
        <v>4717</v>
      </c>
      <c r="H17" s="1042">
        <v>10203</v>
      </c>
      <c r="I17" s="1042">
        <v>9086</v>
      </c>
      <c r="J17" s="1043">
        <v>6860</v>
      </c>
    </row>
    <row r="18" spans="1:10">
      <c r="A18" s="30"/>
      <c r="B18" s="18" t="s">
        <v>23</v>
      </c>
      <c r="C18" s="544">
        <v>5.0999999999999996</v>
      </c>
      <c r="D18" s="543">
        <v>7594</v>
      </c>
      <c r="E18" s="871">
        <v>6284</v>
      </c>
      <c r="F18" s="871">
        <v>10103</v>
      </c>
      <c r="G18" s="866">
        <v>4954</v>
      </c>
      <c r="H18" s="872">
        <v>11061</v>
      </c>
      <c r="I18" s="866">
        <v>10304</v>
      </c>
      <c r="J18" s="439">
        <v>8665</v>
      </c>
    </row>
    <row r="19" spans="1:10">
      <c r="A19" s="30"/>
      <c r="B19" s="18" t="s">
        <v>24</v>
      </c>
      <c r="C19" s="544">
        <v>5</v>
      </c>
      <c r="D19" s="543">
        <v>7309</v>
      </c>
      <c r="E19" s="871">
        <v>5860</v>
      </c>
      <c r="F19" s="871">
        <v>9009</v>
      </c>
      <c r="G19" s="866">
        <v>4440</v>
      </c>
      <c r="H19" s="872">
        <v>8889</v>
      </c>
      <c r="I19" s="866">
        <v>8164</v>
      </c>
      <c r="J19" s="439">
        <v>6793</v>
      </c>
    </row>
    <row r="20" spans="1:10">
      <c r="A20" s="30"/>
      <c r="B20" s="18" t="s">
        <v>25</v>
      </c>
      <c r="C20" s="544">
        <v>4.8</v>
      </c>
      <c r="D20" s="543">
        <v>7249</v>
      </c>
      <c r="E20" s="871">
        <v>5819</v>
      </c>
      <c r="F20" s="871">
        <v>9156</v>
      </c>
      <c r="G20" s="866">
        <v>4379</v>
      </c>
      <c r="H20" s="872">
        <v>9395</v>
      </c>
      <c r="I20" s="866">
        <v>8717</v>
      </c>
      <c r="J20" s="439">
        <v>7084</v>
      </c>
    </row>
    <row r="21" spans="1:10">
      <c r="A21" s="30"/>
      <c r="B21" s="18" t="s">
        <v>13</v>
      </c>
      <c r="C21" s="544">
        <v>4.7</v>
      </c>
      <c r="D21" s="543">
        <v>7807</v>
      </c>
      <c r="E21" s="871">
        <v>6282</v>
      </c>
      <c r="F21" s="871">
        <v>8285</v>
      </c>
      <c r="G21" s="866">
        <v>3995</v>
      </c>
      <c r="H21" s="872">
        <v>9349</v>
      </c>
      <c r="I21" s="866">
        <v>8540</v>
      </c>
      <c r="J21" s="439">
        <v>6259</v>
      </c>
    </row>
    <row r="22" spans="1:10">
      <c r="A22" s="30"/>
      <c r="B22" s="18" t="s">
        <v>15</v>
      </c>
      <c r="C22" s="544">
        <v>4.7</v>
      </c>
      <c r="D22" s="543">
        <v>7582</v>
      </c>
      <c r="E22" s="871">
        <v>6103</v>
      </c>
      <c r="F22" s="871">
        <v>7309</v>
      </c>
      <c r="G22" s="866">
        <v>3451</v>
      </c>
      <c r="H22" s="872">
        <v>10393</v>
      </c>
      <c r="I22" s="866">
        <v>9553</v>
      </c>
      <c r="J22" s="439">
        <v>6252</v>
      </c>
    </row>
    <row r="23" spans="1:10">
      <c r="A23" s="30"/>
      <c r="B23" s="18" t="s">
        <v>16</v>
      </c>
      <c r="C23" s="544">
        <v>4.8</v>
      </c>
      <c r="D23" s="543">
        <v>8947</v>
      </c>
      <c r="E23" s="871">
        <v>6694</v>
      </c>
      <c r="F23" s="871">
        <v>8849</v>
      </c>
      <c r="G23" s="866">
        <v>5069</v>
      </c>
      <c r="H23" s="872">
        <v>8797</v>
      </c>
      <c r="I23" s="866">
        <v>8070</v>
      </c>
      <c r="J23" s="439">
        <v>5424</v>
      </c>
    </row>
    <row r="24" spans="1:10">
      <c r="A24" s="30"/>
      <c r="B24" s="136" t="s">
        <v>17</v>
      </c>
      <c r="C24" s="544">
        <v>4.8</v>
      </c>
      <c r="D24" s="543">
        <v>9458</v>
      </c>
      <c r="E24" s="871">
        <v>7379</v>
      </c>
      <c r="F24" s="871">
        <v>8890</v>
      </c>
      <c r="G24" s="866">
        <v>4642</v>
      </c>
      <c r="H24" s="872">
        <v>9297</v>
      </c>
      <c r="I24" s="866">
        <v>8706</v>
      </c>
      <c r="J24" s="439">
        <v>5998</v>
      </c>
    </row>
    <row r="25" spans="1:10">
      <c r="A25" s="30"/>
      <c r="B25" s="136" t="s">
        <v>18</v>
      </c>
      <c r="C25" s="544">
        <v>4.8</v>
      </c>
      <c r="D25" s="543">
        <v>7895</v>
      </c>
      <c r="E25" s="871">
        <v>6288</v>
      </c>
      <c r="F25" s="871">
        <v>7443</v>
      </c>
      <c r="G25" s="866">
        <v>3942</v>
      </c>
      <c r="H25" s="872">
        <v>7196</v>
      </c>
      <c r="I25" s="866">
        <v>6746</v>
      </c>
      <c r="J25" s="439">
        <v>5051</v>
      </c>
    </row>
    <row r="26" spans="1:10">
      <c r="A26" s="30"/>
      <c r="B26" s="136" t="s">
        <v>19</v>
      </c>
      <c r="C26" s="544">
        <v>4.9000000000000004</v>
      </c>
      <c r="D26" s="543">
        <v>7426</v>
      </c>
      <c r="E26" s="871">
        <v>6375</v>
      </c>
      <c r="F26" s="871">
        <v>6665</v>
      </c>
      <c r="G26" s="866">
        <v>3889</v>
      </c>
      <c r="H26" s="872">
        <v>6105</v>
      </c>
      <c r="I26" s="866">
        <v>5756</v>
      </c>
      <c r="J26" s="439">
        <v>3468</v>
      </c>
    </row>
    <row r="27" spans="1:10">
      <c r="A27" s="30"/>
      <c r="B27" s="972"/>
      <c r="C27" s="544"/>
      <c r="D27" s="543"/>
      <c r="E27" s="871"/>
      <c r="F27" s="871"/>
      <c r="G27" s="866"/>
      <c r="H27" s="872"/>
      <c r="I27" s="866"/>
      <c r="J27" s="439"/>
    </row>
    <row r="28" spans="1:10">
      <c r="A28" s="135">
        <v>2019</v>
      </c>
      <c r="B28" s="136" t="s">
        <v>20</v>
      </c>
      <c r="C28" s="1041">
        <v>5.2</v>
      </c>
      <c r="D28" s="974">
        <v>9365</v>
      </c>
      <c r="E28" s="974">
        <v>7468</v>
      </c>
      <c r="F28" s="974">
        <v>6297</v>
      </c>
      <c r="G28" s="974">
        <v>3257</v>
      </c>
      <c r="H28" s="1042">
        <v>8910</v>
      </c>
      <c r="I28" s="1042">
        <v>8110</v>
      </c>
      <c r="J28" s="1043">
        <v>4523</v>
      </c>
    </row>
    <row r="29" spans="1:10">
      <c r="A29" s="135"/>
      <c r="B29" s="136" t="s">
        <v>21</v>
      </c>
      <c r="C29" s="1041">
        <v>5.2</v>
      </c>
      <c r="D29" s="974">
        <v>7095</v>
      </c>
      <c r="E29" s="974">
        <v>5599</v>
      </c>
      <c r="F29" s="974">
        <v>6770</v>
      </c>
      <c r="G29" s="974">
        <v>3366</v>
      </c>
      <c r="H29" s="1042">
        <v>8290</v>
      </c>
      <c r="I29" s="1042">
        <v>7411</v>
      </c>
      <c r="J29" s="1043">
        <v>5327</v>
      </c>
    </row>
    <row r="30" spans="1:10">
      <c r="A30" s="135"/>
      <c r="B30" s="136" t="s">
        <v>22</v>
      </c>
      <c r="C30" s="1041">
        <v>5.0999999999999996</v>
      </c>
      <c r="D30" s="974">
        <v>7148</v>
      </c>
      <c r="E30" s="974">
        <v>5663</v>
      </c>
      <c r="F30" s="974">
        <v>8703</v>
      </c>
      <c r="G30" s="974">
        <v>4059</v>
      </c>
      <c r="H30" s="1042">
        <v>8834</v>
      </c>
      <c r="I30" s="1042">
        <v>7997</v>
      </c>
      <c r="J30" s="1043">
        <v>5279</v>
      </c>
    </row>
    <row r="31" spans="1:10">
      <c r="A31" s="135"/>
      <c r="B31" s="138" t="s">
        <v>74</v>
      </c>
      <c r="C31" s="1038" t="s">
        <v>12</v>
      </c>
      <c r="D31" s="1038">
        <v>88</v>
      </c>
      <c r="E31" s="1038">
        <v>85.4</v>
      </c>
      <c r="F31" s="1038">
        <v>86</v>
      </c>
      <c r="G31" s="1038">
        <v>86.1</v>
      </c>
      <c r="H31" s="1044">
        <v>86.6</v>
      </c>
      <c r="I31" s="1044">
        <v>88</v>
      </c>
      <c r="J31" s="1045">
        <v>77</v>
      </c>
    </row>
    <row r="32" spans="1:10">
      <c r="A32" s="135"/>
      <c r="B32" s="139" t="s">
        <v>75</v>
      </c>
      <c r="C32" s="1038" t="s">
        <v>12</v>
      </c>
      <c r="D32" s="1038">
        <v>100.7</v>
      </c>
      <c r="E32" s="1038">
        <v>101.1</v>
      </c>
      <c r="F32" s="1038">
        <v>128.6</v>
      </c>
      <c r="G32" s="1038">
        <v>120.6</v>
      </c>
      <c r="H32" s="1044">
        <v>106.6</v>
      </c>
      <c r="I32" s="1044">
        <v>107.9</v>
      </c>
      <c r="J32" s="1045">
        <v>99.1</v>
      </c>
    </row>
    <row r="33" spans="1:10">
      <c r="A33" s="1359" t="s">
        <v>121</v>
      </c>
      <c r="B33" s="1359"/>
      <c r="C33" s="1359"/>
      <c r="D33" s="1359"/>
      <c r="E33" s="1359"/>
      <c r="F33" s="1359"/>
      <c r="G33" s="1359"/>
      <c r="H33" s="142"/>
      <c r="I33" s="142"/>
      <c r="J33" s="142"/>
    </row>
    <row r="34" spans="1:10">
      <c r="A34" s="1356" t="s">
        <v>122</v>
      </c>
      <c r="B34" s="1356"/>
      <c r="C34" s="1356"/>
      <c r="D34" s="1356"/>
      <c r="E34" s="1356"/>
      <c r="F34" s="1356"/>
      <c r="G34" s="1356"/>
      <c r="H34" s="143"/>
      <c r="I34" s="143"/>
      <c r="J34" s="143"/>
    </row>
  </sheetData>
  <mergeCells count="18">
    <mergeCell ref="A33:G33"/>
    <mergeCell ref="A34:G34"/>
    <mergeCell ref="A5:B13"/>
    <mergeCell ref="C5:C13"/>
    <mergeCell ref="D5:D13"/>
    <mergeCell ref="F5:F13"/>
    <mergeCell ref="H5:J6"/>
    <mergeCell ref="E7:E13"/>
    <mergeCell ref="G7:G13"/>
    <mergeCell ref="H7:H13"/>
    <mergeCell ref="J7:J13"/>
    <mergeCell ref="I8:I13"/>
    <mergeCell ref="A4:F4"/>
    <mergeCell ref="A1:F1"/>
    <mergeCell ref="I1:J1"/>
    <mergeCell ref="A2:F2"/>
    <mergeCell ref="I2:J2"/>
    <mergeCell ref="A3:F3"/>
  </mergeCells>
  <hyperlinks>
    <hyperlink ref="I1" location="'Spis tablic     List of tables'!A1" display="Powrót do spisu tablic"/>
    <hyperlink ref="I2" location="'Spis tablic     List of tables'!A1" display="Return to list tables"/>
    <hyperlink ref="I1:J2" location="'Spis tablic     List of tables'!A17" display="Powrót do spisu tablic"/>
  </hyperlinks>
  <pageMargins left="0.7" right="0.7" top="0.75" bottom="0.75" header="0.3" footer="0.3"/>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4"/>
  <sheetViews>
    <sheetView showGridLines="0" zoomScaleNormal="100" workbookViewId="0">
      <selection activeCell="I1" sqref="I1:J1"/>
    </sheetView>
  </sheetViews>
  <sheetFormatPr defaultRowHeight="15"/>
  <cols>
    <col min="1" max="1" width="6.42578125" customWidth="1"/>
    <col min="2" max="2" width="17.85546875" customWidth="1"/>
    <col min="3" max="6" width="14.5703125" customWidth="1"/>
    <col min="7" max="7" width="15.42578125" customWidth="1"/>
    <col min="8" max="10" width="14.5703125" customWidth="1"/>
  </cols>
  <sheetData>
    <row r="1" spans="1:10">
      <c r="A1" s="1251" t="s">
        <v>1608</v>
      </c>
      <c r="B1" s="1251"/>
      <c r="C1" s="1251"/>
      <c r="D1" s="1251"/>
      <c r="E1" s="1251"/>
      <c r="F1" s="1251"/>
      <c r="G1" s="1251"/>
      <c r="H1" s="1251"/>
      <c r="I1" s="1371" t="s">
        <v>1</v>
      </c>
      <c r="J1" s="1371"/>
    </row>
    <row r="2" spans="1:10">
      <c r="A2" s="1372" t="s">
        <v>123</v>
      </c>
      <c r="B2" s="1372"/>
      <c r="C2" s="1372"/>
      <c r="D2" s="1372"/>
      <c r="E2" s="1372"/>
      <c r="F2" s="1372"/>
      <c r="G2" s="1372"/>
      <c r="H2" s="1372"/>
      <c r="I2" s="1275" t="s">
        <v>3</v>
      </c>
      <c r="J2" s="1275"/>
    </row>
    <row r="3" spans="1:10">
      <c r="A3" s="1373" t="s">
        <v>1609</v>
      </c>
      <c r="B3" s="1373"/>
      <c r="C3" s="1373"/>
      <c r="D3" s="1373"/>
      <c r="E3" s="1373"/>
      <c r="F3" s="1373"/>
      <c r="G3" s="1373"/>
      <c r="H3" s="1373"/>
      <c r="I3" s="60"/>
      <c r="J3" s="144"/>
    </row>
    <row r="4" spans="1:10">
      <c r="A4" s="1369" t="s">
        <v>124</v>
      </c>
      <c r="B4" s="1369"/>
      <c r="C4" s="1369"/>
      <c r="D4" s="1369"/>
      <c r="E4" s="1369"/>
      <c r="F4" s="1369"/>
      <c r="G4" s="1369"/>
      <c r="H4" s="1370"/>
      <c r="I4" s="67"/>
      <c r="J4" s="67"/>
    </row>
    <row r="5" spans="1:10">
      <c r="A5" s="1378" t="s">
        <v>125</v>
      </c>
      <c r="B5" s="1379"/>
      <c r="C5" s="1380" t="s">
        <v>126</v>
      </c>
      <c r="D5" s="1381"/>
      <c r="E5" s="1382"/>
      <c r="F5" s="1290" t="s">
        <v>1613</v>
      </c>
      <c r="G5" s="1383" t="s">
        <v>127</v>
      </c>
      <c r="H5" s="1386" t="s">
        <v>1621</v>
      </c>
      <c r="I5" s="1387"/>
      <c r="J5" s="1390" t="s">
        <v>1616</v>
      </c>
    </row>
    <row r="6" spans="1:10">
      <c r="A6" s="1277"/>
      <c r="B6" s="1244"/>
      <c r="C6" s="1233" t="s">
        <v>1610</v>
      </c>
      <c r="D6" s="145"/>
      <c r="E6" s="1231" t="s">
        <v>1612</v>
      </c>
      <c r="F6" s="1234"/>
      <c r="G6" s="1384"/>
      <c r="H6" s="1388"/>
      <c r="I6" s="1389"/>
      <c r="J6" s="1390"/>
    </row>
    <row r="7" spans="1:10">
      <c r="A7" s="1277"/>
      <c r="B7" s="1244"/>
      <c r="C7" s="1234"/>
      <c r="D7" s="146"/>
      <c r="E7" s="1232"/>
      <c r="F7" s="1234"/>
      <c r="G7" s="1384"/>
      <c r="H7" s="1388"/>
      <c r="I7" s="1389"/>
      <c r="J7" s="1390"/>
    </row>
    <row r="8" spans="1:10">
      <c r="A8" s="1277"/>
      <c r="B8" s="1244"/>
      <c r="C8" s="1232"/>
      <c r="D8" s="1231" t="s">
        <v>1611</v>
      </c>
      <c r="E8" s="1232"/>
      <c r="F8" s="1234"/>
      <c r="G8" s="1384"/>
      <c r="H8" s="1388"/>
      <c r="I8" s="1389"/>
      <c r="J8" s="1390"/>
    </row>
    <row r="9" spans="1:10">
      <c r="A9" s="1277"/>
      <c r="B9" s="1244"/>
      <c r="C9" s="1232"/>
      <c r="D9" s="1232"/>
      <c r="E9" s="1232"/>
      <c r="F9" s="1234"/>
      <c r="G9" s="1384"/>
      <c r="H9" s="1388"/>
      <c r="I9" s="1389"/>
      <c r="J9" s="1390"/>
    </row>
    <row r="10" spans="1:10">
      <c r="A10" s="1277"/>
      <c r="B10" s="1244"/>
      <c r="C10" s="1232"/>
      <c r="D10" s="1232"/>
      <c r="E10" s="1232"/>
      <c r="F10" s="1234"/>
      <c r="G10" s="1384"/>
      <c r="H10" s="1374" t="s">
        <v>1614</v>
      </c>
      <c r="I10" s="1374" t="s">
        <v>1615</v>
      </c>
      <c r="J10" s="1390"/>
    </row>
    <row r="11" spans="1:10">
      <c r="A11" s="1277"/>
      <c r="B11" s="1244"/>
      <c r="C11" s="1232"/>
      <c r="D11" s="1232"/>
      <c r="E11" s="1232"/>
      <c r="F11" s="1234"/>
      <c r="G11" s="1384"/>
      <c r="H11" s="1375"/>
      <c r="I11" s="1375"/>
      <c r="J11" s="1390"/>
    </row>
    <row r="12" spans="1:10">
      <c r="A12" s="1277"/>
      <c r="B12" s="1244"/>
      <c r="C12" s="1232"/>
      <c r="D12" s="1232"/>
      <c r="E12" s="1232"/>
      <c r="F12" s="1234"/>
      <c r="G12" s="1384"/>
      <c r="H12" s="1375"/>
      <c r="I12" s="1375"/>
      <c r="J12" s="1390"/>
    </row>
    <row r="13" spans="1:10">
      <c r="A13" s="1277"/>
      <c r="B13" s="1244"/>
      <c r="C13" s="1254"/>
      <c r="D13" s="1254"/>
      <c r="E13" s="1254"/>
      <c r="F13" s="1255"/>
      <c r="G13" s="1385"/>
      <c r="H13" s="1376"/>
      <c r="I13" s="1376"/>
      <c r="J13" s="1391"/>
    </row>
    <row r="14" spans="1:10">
      <c r="A14" s="12"/>
      <c r="B14" s="148"/>
      <c r="C14" s="149"/>
      <c r="D14" s="150"/>
      <c r="E14" s="14"/>
      <c r="F14" s="14"/>
      <c r="G14" s="14"/>
      <c r="H14" s="14"/>
      <c r="I14" s="14"/>
      <c r="J14" s="56"/>
    </row>
    <row r="15" spans="1:10">
      <c r="A15" s="135">
        <v>2018</v>
      </c>
      <c r="B15" s="136" t="s">
        <v>20</v>
      </c>
      <c r="C15" s="973">
        <v>15081</v>
      </c>
      <c r="D15" s="973">
        <v>7377</v>
      </c>
      <c r="E15" s="973">
        <v>13571</v>
      </c>
      <c r="F15" s="973">
        <v>23091</v>
      </c>
      <c r="G15" s="973">
        <v>733</v>
      </c>
      <c r="H15" s="973">
        <v>12169</v>
      </c>
      <c r="I15" s="974">
        <v>200</v>
      </c>
      <c r="J15" s="976">
        <v>4117</v>
      </c>
    </row>
    <row r="16" spans="1:10">
      <c r="A16" s="135"/>
      <c r="B16" s="136" t="s">
        <v>21</v>
      </c>
      <c r="C16" s="973">
        <v>15052</v>
      </c>
      <c r="D16" s="973">
        <v>7293</v>
      </c>
      <c r="E16" s="973">
        <v>13561</v>
      </c>
      <c r="F16" s="973">
        <v>22858</v>
      </c>
      <c r="G16" s="973">
        <v>810</v>
      </c>
      <c r="H16" s="973">
        <v>12303</v>
      </c>
      <c r="I16" s="974">
        <v>202</v>
      </c>
      <c r="J16" s="976">
        <v>4120</v>
      </c>
    </row>
    <row r="17" spans="1:10">
      <c r="A17" s="135"/>
      <c r="B17" s="136" t="s">
        <v>22</v>
      </c>
      <c r="C17" s="973">
        <v>14340</v>
      </c>
      <c r="D17" s="973">
        <v>6876</v>
      </c>
      <c r="E17" s="973">
        <v>12992</v>
      </c>
      <c r="F17" s="973">
        <v>22152</v>
      </c>
      <c r="G17" s="973">
        <v>815</v>
      </c>
      <c r="H17" s="973">
        <v>12021</v>
      </c>
      <c r="I17" s="974">
        <v>189</v>
      </c>
      <c r="J17" s="976">
        <v>4017</v>
      </c>
    </row>
    <row r="18" spans="1:10">
      <c r="A18" s="30"/>
      <c r="B18" s="18" t="s">
        <v>23</v>
      </c>
      <c r="C18" s="543">
        <v>13574</v>
      </c>
      <c r="D18" s="543">
        <v>6390</v>
      </c>
      <c r="E18" s="871">
        <v>12366</v>
      </c>
      <c r="F18" s="871">
        <v>21665</v>
      </c>
      <c r="G18" s="866">
        <v>760</v>
      </c>
      <c r="H18" s="872">
        <v>11685</v>
      </c>
      <c r="I18" s="866">
        <v>169</v>
      </c>
      <c r="J18" s="439">
        <v>3873</v>
      </c>
    </row>
    <row r="19" spans="1:10">
      <c r="A19" s="30"/>
      <c r="B19" s="18" t="s">
        <v>24</v>
      </c>
      <c r="C19" s="543">
        <v>13216</v>
      </c>
      <c r="D19" s="543">
        <v>6231</v>
      </c>
      <c r="E19" s="871">
        <v>11839</v>
      </c>
      <c r="F19" s="871">
        <v>21147</v>
      </c>
      <c r="G19" s="866">
        <v>765</v>
      </c>
      <c r="H19" s="872">
        <v>11523</v>
      </c>
      <c r="I19" s="866">
        <v>164</v>
      </c>
      <c r="J19" s="439">
        <v>3747</v>
      </c>
    </row>
    <row r="20" spans="1:10">
      <c r="A20" s="30"/>
      <c r="B20" s="18" t="s">
        <v>25</v>
      </c>
      <c r="C20" s="543">
        <v>12595</v>
      </c>
      <c r="D20" s="543">
        <v>5829</v>
      </c>
      <c r="E20" s="871">
        <v>11328</v>
      </c>
      <c r="F20" s="871">
        <v>20421</v>
      </c>
      <c r="G20" s="866">
        <v>737</v>
      </c>
      <c r="H20" s="872">
        <v>11261</v>
      </c>
      <c r="I20" s="866">
        <v>163</v>
      </c>
      <c r="J20" s="439">
        <v>3659</v>
      </c>
    </row>
    <row r="21" spans="1:10">
      <c r="A21" s="30"/>
      <c r="B21" s="18" t="s">
        <v>13</v>
      </c>
      <c r="C21" s="543">
        <v>12464</v>
      </c>
      <c r="D21" s="543">
        <v>5701</v>
      </c>
      <c r="E21" s="871">
        <v>11093</v>
      </c>
      <c r="F21" s="871">
        <v>19936</v>
      </c>
      <c r="G21" s="866">
        <v>696</v>
      </c>
      <c r="H21" s="872">
        <v>11309</v>
      </c>
      <c r="I21" s="866">
        <v>173</v>
      </c>
      <c r="J21" s="439">
        <v>3629</v>
      </c>
    </row>
    <row r="22" spans="1:10">
      <c r="A22" s="30"/>
      <c r="B22" s="18" t="s">
        <v>15</v>
      </c>
      <c r="C22" s="543">
        <v>12602</v>
      </c>
      <c r="D22" s="543">
        <v>5700</v>
      </c>
      <c r="E22" s="871">
        <v>10991</v>
      </c>
      <c r="F22" s="871">
        <v>19932</v>
      </c>
      <c r="G22" s="866">
        <v>725</v>
      </c>
      <c r="H22" s="872">
        <v>11514</v>
      </c>
      <c r="I22" s="866">
        <v>174</v>
      </c>
      <c r="J22" s="439">
        <v>3617</v>
      </c>
    </row>
    <row r="23" spans="1:10">
      <c r="A23" s="30"/>
      <c r="B23" s="18" t="s">
        <v>16</v>
      </c>
      <c r="C23" s="543">
        <v>13116</v>
      </c>
      <c r="D23" s="543">
        <v>6365</v>
      </c>
      <c r="E23" s="871">
        <v>10948</v>
      </c>
      <c r="F23" s="871">
        <v>19817</v>
      </c>
      <c r="G23" s="866">
        <v>745</v>
      </c>
      <c r="H23" s="872">
        <v>11253</v>
      </c>
      <c r="I23" s="866">
        <v>176</v>
      </c>
      <c r="J23" s="439">
        <v>3573</v>
      </c>
    </row>
    <row r="24" spans="1:10">
      <c r="A24" s="30"/>
      <c r="B24" s="136" t="s">
        <v>17</v>
      </c>
      <c r="C24" s="543">
        <v>13275</v>
      </c>
      <c r="D24" s="543">
        <v>6529</v>
      </c>
      <c r="E24" s="871">
        <v>11172</v>
      </c>
      <c r="F24" s="871">
        <v>19704</v>
      </c>
      <c r="G24" s="866">
        <v>671</v>
      </c>
      <c r="H24" s="872">
        <v>11194</v>
      </c>
      <c r="I24" s="866">
        <v>175</v>
      </c>
      <c r="J24" s="439">
        <v>3575</v>
      </c>
    </row>
    <row r="25" spans="1:10">
      <c r="A25" s="30"/>
      <c r="B25" s="136" t="s">
        <v>18</v>
      </c>
      <c r="C25" s="543">
        <v>13312</v>
      </c>
      <c r="D25" s="543">
        <v>6389</v>
      </c>
      <c r="E25" s="871">
        <v>11252</v>
      </c>
      <c r="F25" s="871">
        <v>19645</v>
      </c>
      <c r="G25" s="866">
        <v>648</v>
      </c>
      <c r="H25" s="872">
        <v>11181</v>
      </c>
      <c r="I25" s="866">
        <v>167</v>
      </c>
      <c r="J25" s="439">
        <v>3645</v>
      </c>
    </row>
    <row r="26" spans="1:10">
      <c r="A26" s="30"/>
      <c r="B26" s="136" t="s">
        <v>19</v>
      </c>
      <c r="C26" s="543">
        <v>13164</v>
      </c>
      <c r="D26" s="543">
        <v>6244</v>
      </c>
      <c r="E26" s="871">
        <v>11692</v>
      </c>
      <c r="F26" s="871">
        <v>20048</v>
      </c>
      <c r="G26" s="866">
        <v>754</v>
      </c>
      <c r="H26" s="872">
        <v>11180</v>
      </c>
      <c r="I26" s="866">
        <v>165</v>
      </c>
      <c r="J26" s="439">
        <v>3756</v>
      </c>
    </row>
    <row r="27" spans="1:10">
      <c r="A27" s="30"/>
      <c r="B27" s="972"/>
      <c r="C27" s="543"/>
      <c r="D27" s="543"/>
      <c r="E27" s="871"/>
      <c r="F27" s="871"/>
      <c r="G27" s="866"/>
      <c r="H27" s="872"/>
      <c r="I27" s="866"/>
      <c r="J27" s="439"/>
    </row>
    <row r="28" spans="1:10">
      <c r="A28" s="135">
        <v>2019</v>
      </c>
      <c r="B28" s="136" t="s">
        <v>20</v>
      </c>
      <c r="C28" s="973">
        <v>14210</v>
      </c>
      <c r="D28" s="973">
        <v>6840</v>
      </c>
      <c r="E28" s="973">
        <v>12314</v>
      </c>
      <c r="F28" s="973">
        <v>20598</v>
      </c>
      <c r="G28" s="973">
        <v>732</v>
      </c>
      <c r="H28" s="973">
        <v>11675</v>
      </c>
      <c r="I28" s="974">
        <v>164</v>
      </c>
      <c r="J28" s="976">
        <v>3935</v>
      </c>
    </row>
    <row r="29" spans="1:10">
      <c r="A29" s="135"/>
      <c r="B29" s="136" t="s">
        <v>21</v>
      </c>
      <c r="C29" s="973">
        <v>14326</v>
      </c>
      <c r="D29" s="973">
        <v>6868</v>
      </c>
      <c r="E29" s="973">
        <v>12266</v>
      </c>
      <c r="F29" s="973">
        <v>20581</v>
      </c>
      <c r="G29" s="973">
        <v>844</v>
      </c>
      <c r="H29" s="973">
        <v>11802</v>
      </c>
      <c r="I29" s="974">
        <v>169</v>
      </c>
      <c r="J29" s="976">
        <v>3923</v>
      </c>
    </row>
    <row r="30" spans="1:10">
      <c r="A30" s="135"/>
      <c r="B30" s="136" t="s">
        <v>22</v>
      </c>
      <c r="C30" s="973">
        <v>13649</v>
      </c>
      <c r="D30" s="973">
        <v>6450</v>
      </c>
      <c r="E30" s="973">
        <v>11906</v>
      </c>
      <c r="F30" s="973">
        <v>20011</v>
      </c>
      <c r="G30" s="973">
        <v>848</v>
      </c>
      <c r="H30" s="973">
        <v>11579</v>
      </c>
      <c r="I30" s="974">
        <v>173</v>
      </c>
      <c r="J30" s="976">
        <v>3872</v>
      </c>
    </row>
    <row r="31" spans="1:10">
      <c r="A31" s="135"/>
      <c r="B31" s="152" t="s">
        <v>74</v>
      </c>
      <c r="C31" s="1046">
        <v>95.2</v>
      </c>
      <c r="D31" s="1047">
        <v>93.8</v>
      </c>
      <c r="E31" s="1047">
        <v>91.6</v>
      </c>
      <c r="F31" s="1047">
        <v>90.3</v>
      </c>
      <c r="G31" s="1047">
        <v>104</v>
      </c>
      <c r="H31" s="1047">
        <v>96.3</v>
      </c>
      <c r="I31" s="1047">
        <v>91.5</v>
      </c>
      <c r="J31" s="1048">
        <v>96.4</v>
      </c>
    </row>
    <row r="32" spans="1:10">
      <c r="A32" s="135"/>
      <c r="B32" s="139" t="s">
        <v>75</v>
      </c>
      <c r="C32" s="1039">
        <v>95.3</v>
      </c>
      <c r="D32" s="1047">
        <v>93.9</v>
      </c>
      <c r="E32" s="1047">
        <v>97.1</v>
      </c>
      <c r="F32" s="1047">
        <v>97.2</v>
      </c>
      <c r="G32" s="1047">
        <v>100.5</v>
      </c>
      <c r="H32" s="1047">
        <v>98.1</v>
      </c>
      <c r="I32" s="1047">
        <v>102.4</v>
      </c>
      <c r="J32" s="1048">
        <v>98.7</v>
      </c>
    </row>
    <row r="33" spans="1:10">
      <c r="A33" s="1252" t="s">
        <v>128</v>
      </c>
      <c r="B33" s="1252"/>
      <c r="C33" s="1252"/>
      <c r="D33" s="1252"/>
      <c r="E33" s="1252"/>
      <c r="F33" s="1252"/>
      <c r="G33" s="1252"/>
      <c r="H33" s="1252"/>
      <c r="I33" s="1252"/>
      <c r="J33" s="1252"/>
    </row>
    <row r="34" spans="1:10">
      <c r="A34" s="1377" t="s">
        <v>129</v>
      </c>
      <c r="B34" s="1377"/>
      <c r="C34" s="1377"/>
      <c r="D34" s="1377"/>
      <c r="E34" s="1377"/>
      <c r="F34" s="1377"/>
      <c r="G34" s="1377"/>
      <c r="H34" s="1377"/>
      <c r="I34" s="1377"/>
      <c r="J34" s="1377"/>
    </row>
  </sheetData>
  <mergeCells count="19">
    <mergeCell ref="I10:I13"/>
    <mergeCell ref="A33:J33"/>
    <mergeCell ref="A34:J34"/>
    <mergeCell ref="A5:B13"/>
    <mergeCell ref="C5:E5"/>
    <mergeCell ref="F5:F13"/>
    <mergeCell ref="G5:G13"/>
    <mergeCell ref="H5:I9"/>
    <mergeCell ref="J5:J13"/>
    <mergeCell ref="C6:C13"/>
    <mergeCell ref="E6:E13"/>
    <mergeCell ref="D8:D13"/>
    <mergeCell ref="H10:H13"/>
    <mergeCell ref="A4:H4"/>
    <mergeCell ref="A1:H1"/>
    <mergeCell ref="I1:J1"/>
    <mergeCell ref="A2:H2"/>
    <mergeCell ref="I2:J2"/>
    <mergeCell ref="A3:H3"/>
  </mergeCells>
  <hyperlinks>
    <hyperlink ref="I1" location="'Spis tablic     List of tables'!A20" display="Powrót do spisu tablic"/>
    <hyperlink ref="I2" location="'Spis tablic     List of tables'!A1" display="Return to list tables"/>
    <hyperlink ref="I1:J2" location="'Spis tablic     List of tables'!A18" display="Powrót do spisu tablic"/>
  </hyperlinks>
  <pageMargins left="0.7" right="0.7" top="0.75" bottom="0.75" header="0.3" footer="0.3"/>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8"/>
  <sheetViews>
    <sheetView showGridLines="0" zoomScaleNormal="100" workbookViewId="0">
      <selection sqref="A1:I1"/>
    </sheetView>
  </sheetViews>
  <sheetFormatPr defaultRowHeight="15"/>
  <cols>
    <col min="1" max="1" width="6.42578125" customWidth="1"/>
    <col min="2" max="2" width="17.85546875" customWidth="1"/>
    <col min="3" max="3" width="10.140625" customWidth="1"/>
    <col min="4" max="5" width="12" customWidth="1"/>
    <col min="6" max="6" width="17" customWidth="1"/>
    <col min="7" max="8" width="12" customWidth="1"/>
    <col min="9" max="13" width="10.140625" customWidth="1"/>
  </cols>
  <sheetData>
    <row r="1" spans="1:13">
      <c r="A1" s="1251" t="s">
        <v>130</v>
      </c>
      <c r="B1" s="1251"/>
      <c r="C1" s="1251"/>
      <c r="D1" s="1251"/>
      <c r="E1" s="1251"/>
      <c r="F1" s="1251"/>
      <c r="G1" s="1251"/>
      <c r="H1" s="1251"/>
      <c r="I1" s="1251"/>
      <c r="J1" s="71"/>
      <c r="K1" s="1292" t="s">
        <v>1</v>
      </c>
      <c r="L1" s="1292"/>
      <c r="M1" s="153"/>
    </row>
    <row r="2" spans="1:13">
      <c r="A2" s="1392" t="s">
        <v>131</v>
      </c>
      <c r="B2" s="1392"/>
      <c r="C2" s="1392"/>
      <c r="D2" s="1392"/>
      <c r="E2" s="1392"/>
      <c r="F2" s="1392"/>
      <c r="G2" s="1392"/>
      <c r="H2" s="1392"/>
      <c r="I2" s="1392"/>
      <c r="J2" s="94"/>
      <c r="K2" s="1275" t="s">
        <v>3</v>
      </c>
      <c r="L2" s="1275"/>
      <c r="M2" s="154"/>
    </row>
    <row r="3" spans="1:13">
      <c r="A3" s="1372" t="s">
        <v>123</v>
      </c>
      <c r="B3" s="1372"/>
      <c r="C3" s="1372"/>
      <c r="D3" s="1372"/>
      <c r="E3" s="1372"/>
      <c r="F3" s="1372"/>
      <c r="G3" s="1372"/>
      <c r="H3" s="1372"/>
      <c r="I3" s="1372"/>
      <c r="J3" s="67"/>
      <c r="K3" s="67"/>
      <c r="L3" s="67"/>
      <c r="M3" s="54"/>
    </row>
    <row r="4" spans="1:13">
      <c r="A4" s="1373" t="s">
        <v>132</v>
      </c>
      <c r="B4" s="1373"/>
      <c r="C4" s="1373"/>
      <c r="D4" s="1373"/>
      <c r="E4" s="1373"/>
      <c r="F4" s="1373"/>
      <c r="G4" s="1373"/>
      <c r="H4" s="1373"/>
      <c r="I4" s="1373"/>
      <c r="J4" s="60"/>
      <c r="K4" s="60"/>
      <c r="L4" s="155"/>
      <c r="M4" s="156"/>
    </row>
    <row r="5" spans="1:13">
      <c r="A5" s="1373" t="s">
        <v>133</v>
      </c>
      <c r="B5" s="1373"/>
      <c r="C5" s="1373"/>
      <c r="D5" s="1373"/>
      <c r="E5" s="1373"/>
      <c r="F5" s="1373"/>
      <c r="G5" s="1373"/>
      <c r="H5" s="1373"/>
      <c r="I5" s="1373"/>
      <c r="J5" s="155"/>
      <c r="K5" s="155"/>
      <c r="L5" s="155"/>
      <c r="M5" s="156"/>
    </row>
    <row r="6" spans="1:13">
      <c r="A6" s="1396" t="s">
        <v>124</v>
      </c>
      <c r="B6" s="1396"/>
      <c r="C6" s="1396"/>
      <c r="D6" s="1396"/>
      <c r="E6" s="1396"/>
      <c r="F6" s="1396"/>
      <c r="G6" s="1396"/>
      <c r="H6" s="1396"/>
      <c r="I6" s="1396"/>
      <c r="J6" s="60"/>
      <c r="K6" s="60"/>
      <c r="L6" s="60"/>
      <c r="M6" s="54"/>
    </row>
    <row r="7" spans="1:13">
      <c r="A7" s="1276" t="s">
        <v>134</v>
      </c>
      <c r="B7" s="1242"/>
      <c r="C7" s="1231" t="s">
        <v>135</v>
      </c>
      <c r="D7" s="1233" t="s">
        <v>1617</v>
      </c>
      <c r="E7" s="1282"/>
      <c r="F7" s="1282"/>
      <c r="G7" s="1282"/>
      <c r="H7" s="1283"/>
      <c r="I7" s="1233" t="s">
        <v>1619</v>
      </c>
      <c r="J7" s="1282"/>
      <c r="K7" s="1282"/>
      <c r="L7" s="1282"/>
      <c r="M7" s="1282"/>
    </row>
    <row r="8" spans="1:13">
      <c r="A8" s="1277"/>
      <c r="B8" s="1244"/>
      <c r="C8" s="1232"/>
      <c r="D8" s="1236"/>
      <c r="E8" s="1286"/>
      <c r="F8" s="1286"/>
      <c r="G8" s="1286"/>
      <c r="H8" s="1287"/>
      <c r="I8" s="1236"/>
      <c r="J8" s="1286"/>
      <c r="K8" s="1286"/>
      <c r="L8" s="1286"/>
      <c r="M8" s="1286"/>
    </row>
    <row r="9" spans="1:13">
      <c r="A9" s="1277"/>
      <c r="B9" s="1244"/>
      <c r="C9" s="1232"/>
      <c r="D9" s="1397" t="s">
        <v>136</v>
      </c>
      <c r="E9" s="1374" t="s">
        <v>137</v>
      </c>
      <c r="F9" s="1374" t="s">
        <v>1181</v>
      </c>
      <c r="G9" s="1374" t="s">
        <v>1182</v>
      </c>
      <c r="H9" s="1374" t="s">
        <v>138</v>
      </c>
      <c r="I9" s="1374" t="s">
        <v>1618</v>
      </c>
      <c r="J9" s="1400" t="s">
        <v>139</v>
      </c>
      <c r="K9" s="1400" t="s">
        <v>140</v>
      </c>
      <c r="L9" s="1400" t="s">
        <v>141</v>
      </c>
      <c r="M9" s="1393" t="s">
        <v>142</v>
      </c>
    </row>
    <row r="10" spans="1:13">
      <c r="A10" s="1277"/>
      <c r="B10" s="1244"/>
      <c r="C10" s="1232"/>
      <c r="D10" s="1398"/>
      <c r="E10" s="1375"/>
      <c r="F10" s="1375"/>
      <c r="G10" s="1375"/>
      <c r="H10" s="1375"/>
      <c r="I10" s="1375"/>
      <c r="J10" s="1401"/>
      <c r="K10" s="1401"/>
      <c r="L10" s="1401"/>
      <c r="M10" s="1394"/>
    </row>
    <row r="11" spans="1:13">
      <c r="A11" s="1277"/>
      <c r="B11" s="1244"/>
      <c r="C11" s="1232"/>
      <c r="D11" s="1398"/>
      <c r="E11" s="1375"/>
      <c r="F11" s="1375"/>
      <c r="G11" s="1375"/>
      <c r="H11" s="1375"/>
      <c r="I11" s="1375"/>
      <c r="J11" s="1401"/>
      <c r="K11" s="1401"/>
      <c r="L11" s="1401"/>
      <c r="M11" s="1394"/>
    </row>
    <row r="12" spans="1:13">
      <c r="A12" s="1277"/>
      <c r="B12" s="1244"/>
      <c r="C12" s="1232"/>
      <c r="D12" s="1398"/>
      <c r="E12" s="1375"/>
      <c r="F12" s="1375"/>
      <c r="G12" s="1375"/>
      <c r="H12" s="1375"/>
      <c r="I12" s="1375"/>
      <c r="J12" s="1401"/>
      <c r="K12" s="1401"/>
      <c r="L12" s="1401"/>
      <c r="M12" s="1394"/>
    </row>
    <row r="13" spans="1:13">
      <c r="A13" s="1277"/>
      <c r="B13" s="1244"/>
      <c r="C13" s="1232"/>
      <c r="D13" s="1398"/>
      <c r="E13" s="1375"/>
      <c r="F13" s="1375"/>
      <c r="G13" s="1375"/>
      <c r="H13" s="1375"/>
      <c r="I13" s="1375"/>
      <c r="J13" s="1401"/>
      <c r="K13" s="1401"/>
      <c r="L13" s="1401"/>
      <c r="M13" s="1394"/>
    </row>
    <row r="14" spans="1:13">
      <c r="A14" s="1277"/>
      <c r="B14" s="1244"/>
      <c r="C14" s="1232"/>
      <c r="D14" s="1398"/>
      <c r="E14" s="1375"/>
      <c r="F14" s="1375"/>
      <c r="G14" s="1375"/>
      <c r="H14" s="1375"/>
      <c r="I14" s="1375"/>
      <c r="J14" s="1401"/>
      <c r="K14" s="1401"/>
      <c r="L14" s="1401"/>
      <c r="M14" s="1394"/>
    </row>
    <row r="15" spans="1:13" ht="21" customHeight="1">
      <c r="A15" s="1278"/>
      <c r="B15" s="1279"/>
      <c r="C15" s="1254"/>
      <c r="D15" s="1399"/>
      <c r="E15" s="1376"/>
      <c r="F15" s="1376"/>
      <c r="G15" s="1376"/>
      <c r="H15" s="1376"/>
      <c r="I15" s="1376"/>
      <c r="J15" s="1402"/>
      <c r="K15" s="1402"/>
      <c r="L15" s="1402"/>
      <c r="M15" s="1395"/>
    </row>
    <row r="16" spans="1:13">
      <c r="A16" s="12"/>
      <c r="B16" s="13"/>
      <c r="C16" s="14"/>
      <c r="D16" s="14"/>
      <c r="E16" s="14"/>
      <c r="F16" s="14"/>
      <c r="G16" s="14"/>
      <c r="H16" s="14"/>
      <c r="I16" s="14"/>
      <c r="J16" s="159"/>
      <c r="K16" s="159"/>
      <c r="L16" s="159"/>
      <c r="M16" s="56"/>
    </row>
    <row r="17" spans="1:13">
      <c r="A17" s="160">
        <v>2017</v>
      </c>
      <c r="B17" s="163" t="s">
        <v>19</v>
      </c>
      <c r="C17" s="978">
        <v>49653</v>
      </c>
      <c r="D17" s="978">
        <v>7097</v>
      </c>
      <c r="E17" s="978">
        <v>10194</v>
      </c>
      <c r="F17" s="978">
        <v>6152</v>
      </c>
      <c r="G17" s="978">
        <v>12797</v>
      </c>
      <c r="H17" s="978">
        <v>13413</v>
      </c>
      <c r="I17" s="978">
        <v>6903</v>
      </c>
      <c r="J17" s="978">
        <v>14575</v>
      </c>
      <c r="K17" s="978">
        <v>11165</v>
      </c>
      <c r="L17" s="978">
        <v>8342</v>
      </c>
      <c r="M17" s="979">
        <v>8668</v>
      </c>
    </row>
    <row r="18" spans="1:13">
      <c r="A18" s="164"/>
      <c r="B18" s="78"/>
      <c r="C18" s="546"/>
      <c r="D18" s="546"/>
      <c r="E18" s="546"/>
      <c r="F18" s="546"/>
      <c r="G18" s="546"/>
      <c r="H18" s="546"/>
      <c r="I18" s="546"/>
      <c r="J18" s="546"/>
      <c r="K18" s="546"/>
      <c r="L18" s="546"/>
      <c r="M18" s="179"/>
    </row>
    <row r="19" spans="1:13">
      <c r="A19" s="160">
        <v>2018</v>
      </c>
      <c r="B19" s="161" t="s">
        <v>22</v>
      </c>
      <c r="C19" s="978">
        <v>50524</v>
      </c>
      <c r="D19" s="978">
        <v>7238</v>
      </c>
      <c r="E19" s="978">
        <v>10130</v>
      </c>
      <c r="F19" s="978">
        <v>6310</v>
      </c>
      <c r="G19" s="978">
        <v>13068</v>
      </c>
      <c r="H19" s="978">
        <v>13778</v>
      </c>
      <c r="I19" s="978">
        <v>6876</v>
      </c>
      <c r="J19" s="978">
        <v>15016</v>
      </c>
      <c r="K19" s="978">
        <v>11476</v>
      </c>
      <c r="L19" s="978">
        <v>8510</v>
      </c>
      <c r="M19" s="979">
        <v>8646</v>
      </c>
    </row>
    <row r="20" spans="1:13">
      <c r="A20" s="160"/>
      <c r="B20" s="161" t="s">
        <v>25</v>
      </c>
      <c r="C20" s="978">
        <v>44408</v>
      </c>
      <c r="D20" s="978">
        <v>6503</v>
      </c>
      <c r="E20" s="978">
        <v>9212</v>
      </c>
      <c r="F20" s="978">
        <v>5687</v>
      </c>
      <c r="G20" s="978">
        <v>11129</v>
      </c>
      <c r="H20" s="978">
        <v>11877</v>
      </c>
      <c r="I20" s="978">
        <v>5829</v>
      </c>
      <c r="J20" s="978">
        <v>13542</v>
      </c>
      <c r="K20" s="978">
        <v>10131</v>
      </c>
      <c r="L20" s="978">
        <v>7201</v>
      </c>
      <c r="M20" s="979">
        <v>7705</v>
      </c>
    </row>
    <row r="21" spans="1:13">
      <c r="A21" s="160"/>
      <c r="B21" s="162" t="s">
        <v>16</v>
      </c>
      <c r="C21" s="978">
        <v>44301</v>
      </c>
      <c r="D21" s="978">
        <v>6500</v>
      </c>
      <c r="E21" s="978">
        <v>9270</v>
      </c>
      <c r="F21" s="978">
        <v>5822</v>
      </c>
      <c r="G21" s="978">
        <v>11107</v>
      </c>
      <c r="H21" s="978">
        <v>11602</v>
      </c>
      <c r="I21" s="978">
        <v>6365</v>
      </c>
      <c r="J21" s="978">
        <v>13334</v>
      </c>
      <c r="K21" s="978">
        <v>10083</v>
      </c>
      <c r="L21" s="978">
        <v>7147</v>
      </c>
      <c r="M21" s="979">
        <v>7372</v>
      </c>
    </row>
    <row r="22" spans="1:13">
      <c r="A22" s="160"/>
      <c r="B22" s="163" t="s">
        <v>19</v>
      </c>
      <c r="C22" s="978">
        <v>46082</v>
      </c>
      <c r="D22" s="978">
        <v>6666</v>
      </c>
      <c r="E22" s="978">
        <v>9592</v>
      </c>
      <c r="F22" s="978">
        <v>5889</v>
      </c>
      <c r="G22" s="978">
        <v>11725</v>
      </c>
      <c r="H22" s="978">
        <v>12210</v>
      </c>
      <c r="I22" s="978">
        <v>6244</v>
      </c>
      <c r="J22" s="978">
        <v>13625</v>
      </c>
      <c r="K22" s="978">
        <v>10618</v>
      </c>
      <c r="L22" s="978">
        <v>7777</v>
      </c>
      <c r="M22" s="979">
        <v>7818</v>
      </c>
    </row>
    <row r="23" spans="1:13">
      <c r="A23" s="160"/>
      <c r="B23" s="977"/>
      <c r="C23" s="978"/>
      <c r="D23" s="978"/>
      <c r="E23" s="978"/>
      <c r="F23" s="978"/>
      <c r="G23" s="978"/>
      <c r="H23" s="978"/>
      <c r="I23" s="978"/>
      <c r="J23" s="978"/>
      <c r="K23" s="978"/>
      <c r="L23" s="978"/>
      <c r="M23" s="979"/>
    </row>
    <row r="24" spans="1:13">
      <c r="A24" s="160">
        <v>2019</v>
      </c>
      <c r="B24" s="161" t="s">
        <v>22</v>
      </c>
      <c r="C24" s="978">
        <v>47920</v>
      </c>
      <c r="D24" s="978">
        <v>6907</v>
      </c>
      <c r="E24" s="978">
        <v>9831</v>
      </c>
      <c r="F24" s="978">
        <v>6186</v>
      </c>
      <c r="G24" s="978">
        <v>12128</v>
      </c>
      <c r="H24" s="978">
        <v>12868</v>
      </c>
      <c r="I24" s="978">
        <v>6450</v>
      </c>
      <c r="J24" s="978">
        <v>14239</v>
      </c>
      <c r="K24" s="978">
        <v>11291</v>
      </c>
      <c r="L24" s="978">
        <v>8041</v>
      </c>
      <c r="M24" s="979">
        <v>7899</v>
      </c>
    </row>
    <row r="25" spans="1:13">
      <c r="A25" s="165"/>
      <c r="B25" s="166" t="s">
        <v>60</v>
      </c>
      <c r="C25" s="482">
        <v>94.8</v>
      </c>
      <c r="D25" s="482">
        <v>95.4</v>
      </c>
      <c r="E25" s="482">
        <v>97</v>
      </c>
      <c r="F25" s="482">
        <v>98</v>
      </c>
      <c r="G25" s="482">
        <v>92.8</v>
      </c>
      <c r="H25" s="482">
        <v>93.4</v>
      </c>
      <c r="I25" s="482">
        <v>93.8</v>
      </c>
      <c r="J25" s="482">
        <v>94.8</v>
      </c>
      <c r="K25" s="482">
        <v>98.4</v>
      </c>
      <c r="L25" s="482">
        <v>94.5</v>
      </c>
      <c r="M25" s="483">
        <v>91.4</v>
      </c>
    </row>
    <row r="26" spans="1:13">
      <c r="A26" s="165"/>
      <c r="B26" s="166" t="s">
        <v>143</v>
      </c>
      <c r="C26" s="482">
        <v>104</v>
      </c>
      <c r="D26" s="482">
        <v>103.6</v>
      </c>
      <c r="E26" s="482">
        <v>102.5</v>
      </c>
      <c r="F26" s="482">
        <v>105</v>
      </c>
      <c r="G26" s="482">
        <v>103.4</v>
      </c>
      <c r="H26" s="482">
        <v>105.4</v>
      </c>
      <c r="I26" s="482">
        <v>103.3</v>
      </c>
      <c r="J26" s="482">
        <v>104.5</v>
      </c>
      <c r="K26" s="482">
        <v>106.3</v>
      </c>
      <c r="L26" s="482">
        <v>103.4</v>
      </c>
      <c r="M26" s="483">
        <v>101</v>
      </c>
    </row>
    <row r="27" spans="1:13">
      <c r="A27" s="1377" t="s">
        <v>144</v>
      </c>
      <c r="B27" s="1377"/>
      <c r="C27" s="1377"/>
      <c r="D27" s="1377"/>
      <c r="E27" s="1377"/>
      <c r="F27" s="1377"/>
      <c r="G27" s="1377"/>
      <c r="H27" s="1377"/>
      <c r="I27" s="1377"/>
      <c r="J27" s="1377"/>
      <c r="K27" s="1377"/>
      <c r="L27" s="1377"/>
      <c r="M27" s="54"/>
    </row>
    <row r="28" spans="1:13">
      <c r="A28" s="1377" t="s">
        <v>145</v>
      </c>
      <c r="B28" s="1377"/>
      <c r="C28" s="1377"/>
      <c r="D28" s="1377"/>
      <c r="E28" s="1377"/>
      <c r="F28" s="1377"/>
      <c r="G28" s="1377"/>
      <c r="H28" s="1377"/>
      <c r="I28" s="1377"/>
      <c r="J28" s="1377"/>
      <c r="K28" s="1377"/>
      <c r="L28" s="1377"/>
      <c r="M28" s="54"/>
    </row>
  </sheetData>
  <mergeCells count="24">
    <mergeCell ref="A27:L27"/>
    <mergeCell ref="A28:L28"/>
    <mergeCell ref="H9:H15"/>
    <mergeCell ref="I9:I15"/>
    <mergeCell ref="J9:J15"/>
    <mergeCell ref="K9:K15"/>
    <mergeCell ref="L9:L15"/>
    <mergeCell ref="M9:M15"/>
    <mergeCell ref="A5:I5"/>
    <mergeCell ref="A6:I6"/>
    <mergeCell ref="A7:B15"/>
    <mergeCell ref="C7:C15"/>
    <mergeCell ref="D7:H8"/>
    <mergeCell ref="I7:M8"/>
    <mergeCell ref="D9:D15"/>
    <mergeCell ref="E9:E15"/>
    <mergeCell ref="F9:F15"/>
    <mergeCell ref="G9:G15"/>
    <mergeCell ref="A4:I4"/>
    <mergeCell ref="A1:I1"/>
    <mergeCell ref="K1:L1"/>
    <mergeCell ref="A2:I2"/>
    <mergeCell ref="K2:L2"/>
    <mergeCell ref="A3:I3"/>
  </mergeCells>
  <hyperlinks>
    <hyperlink ref="K1" location="'Spis tablic     List of tables'!A1" display="Powrót do spisu tablic"/>
    <hyperlink ref="K2" location="'Spis tablic     List of tables'!A1" display="Return to list tables"/>
    <hyperlink ref="K1:L2" location="'Spis tablic     List of tables'!A19" display="Powrót do spisu tablic"/>
  </hyperlinks>
  <pageMargins left="0.7" right="0.7"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O27"/>
  <sheetViews>
    <sheetView showGridLines="0" zoomScaleNormal="100" workbookViewId="0">
      <selection sqref="A1:J1"/>
    </sheetView>
  </sheetViews>
  <sheetFormatPr defaultRowHeight="15"/>
  <cols>
    <col min="1" max="1" width="6.42578125" customWidth="1"/>
    <col min="2" max="2" width="17.85546875" customWidth="1"/>
    <col min="3" max="15" width="9.140625" customWidth="1"/>
  </cols>
  <sheetData>
    <row r="1" spans="1:15">
      <c r="A1" s="1251" t="s">
        <v>130</v>
      </c>
      <c r="B1" s="1251"/>
      <c r="C1" s="1251"/>
      <c r="D1" s="1251"/>
      <c r="E1" s="1251"/>
      <c r="F1" s="1251"/>
      <c r="G1" s="1251"/>
      <c r="H1" s="1251"/>
      <c r="I1" s="1251"/>
      <c r="J1" s="1251"/>
      <c r="K1" s="94"/>
      <c r="L1" s="94"/>
      <c r="M1" s="1292" t="s">
        <v>1</v>
      </c>
      <c r="N1" s="1292"/>
      <c r="O1" s="1292"/>
    </row>
    <row r="2" spans="1:15">
      <c r="A2" s="1392" t="s">
        <v>146</v>
      </c>
      <c r="B2" s="1392"/>
      <c r="C2" s="1392"/>
      <c r="D2" s="1392"/>
      <c r="E2" s="1392"/>
      <c r="F2" s="1392"/>
      <c r="G2" s="1392"/>
      <c r="H2" s="1392"/>
      <c r="I2" s="1392"/>
      <c r="J2" s="71"/>
      <c r="K2" s="71"/>
      <c r="L2" s="71"/>
      <c r="M2" s="1250" t="s">
        <v>3</v>
      </c>
      <c r="N2" s="1250"/>
      <c r="O2" s="1250"/>
    </row>
    <row r="3" spans="1:15">
      <c r="A3" s="1372" t="s">
        <v>123</v>
      </c>
      <c r="B3" s="1372"/>
      <c r="C3" s="1372"/>
      <c r="D3" s="1372"/>
      <c r="E3" s="1372"/>
      <c r="F3" s="1372"/>
      <c r="G3" s="1372"/>
      <c r="H3" s="1372"/>
      <c r="I3" s="1372"/>
      <c r="J3" s="67"/>
      <c r="K3" s="67"/>
      <c r="L3" s="67"/>
      <c r="M3" s="88"/>
      <c r="N3" s="88"/>
      <c r="O3" s="88"/>
    </row>
    <row r="4" spans="1:15">
      <c r="A4" s="1373" t="s">
        <v>132</v>
      </c>
      <c r="B4" s="1373"/>
      <c r="C4" s="1373"/>
      <c r="D4" s="1373"/>
      <c r="E4" s="1373"/>
      <c r="F4" s="1373"/>
      <c r="G4" s="1373"/>
      <c r="H4" s="1373"/>
      <c r="I4" s="1373"/>
      <c r="J4" s="60"/>
      <c r="K4" s="60"/>
      <c r="L4" s="60"/>
      <c r="M4" s="155"/>
      <c r="N4" s="155"/>
      <c r="O4" s="155"/>
    </row>
    <row r="5" spans="1:15">
      <c r="A5" s="1373" t="s">
        <v>147</v>
      </c>
      <c r="B5" s="1373"/>
      <c r="C5" s="1373"/>
      <c r="D5" s="1373"/>
      <c r="E5" s="1373"/>
      <c r="F5" s="1373"/>
      <c r="G5" s="1373"/>
      <c r="H5" s="1373"/>
      <c r="I5" s="1373"/>
      <c r="J5" s="60"/>
      <c r="K5" s="60"/>
      <c r="L5" s="60"/>
      <c r="M5" s="60"/>
      <c r="N5" s="60"/>
      <c r="O5" s="60"/>
    </row>
    <row r="6" spans="1:15">
      <c r="A6" s="1396" t="s">
        <v>124</v>
      </c>
      <c r="B6" s="1396"/>
      <c r="C6" s="1396"/>
      <c r="D6" s="1396"/>
      <c r="E6" s="1396"/>
      <c r="F6" s="1396"/>
      <c r="G6" s="1396"/>
      <c r="H6" s="1396"/>
      <c r="I6" s="1396"/>
      <c r="J6" s="60"/>
      <c r="K6" s="60"/>
      <c r="L6" s="60"/>
      <c r="M6" s="88"/>
      <c r="N6" s="88"/>
      <c r="O6" s="88"/>
    </row>
    <row r="7" spans="1:15">
      <c r="A7" s="1276" t="s">
        <v>37</v>
      </c>
      <c r="B7" s="1242"/>
      <c r="C7" s="1282" t="s">
        <v>1620</v>
      </c>
      <c r="D7" s="1282"/>
      <c r="E7" s="1282"/>
      <c r="F7" s="1282"/>
      <c r="G7" s="1282"/>
      <c r="H7" s="1283"/>
      <c r="I7" s="1233" t="s">
        <v>1622</v>
      </c>
      <c r="J7" s="1282"/>
      <c r="K7" s="1282"/>
      <c r="L7" s="1282"/>
      <c r="M7" s="1282"/>
      <c r="N7" s="1282"/>
      <c r="O7" s="1282"/>
    </row>
    <row r="8" spans="1:15">
      <c r="A8" s="1277"/>
      <c r="B8" s="1244"/>
      <c r="C8" s="1288"/>
      <c r="D8" s="1288"/>
      <c r="E8" s="1288"/>
      <c r="F8" s="1288"/>
      <c r="G8" s="1288"/>
      <c r="H8" s="1289"/>
      <c r="I8" s="1255"/>
      <c r="J8" s="1288"/>
      <c r="K8" s="1288"/>
      <c r="L8" s="1288"/>
      <c r="M8" s="1288"/>
      <c r="N8" s="1288"/>
      <c r="O8" s="1288"/>
    </row>
    <row r="9" spans="1:15">
      <c r="A9" s="1277"/>
      <c r="B9" s="1244"/>
      <c r="C9" s="1282" t="s">
        <v>148</v>
      </c>
      <c r="D9" s="1403" t="s">
        <v>149</v>
      </c>
      <c r="E9" s="1406" t="s">
        <v>150</v>
      </c>
      <c r="F9" s="1403" t="s">
        <v>151</v>
      </c>
      <c r="G9" s="1403" t="s">
        <v>152</v>
      </c>
      <c r="H9" s="1409" t="s">
        <v>1183</v>
      </c>
      <c r="I9" s="1410" t="s">
        <v>1184</v>
      </c>
      <c r="J9" s="1403" t="s">
        <v>153</v>
      </c>
      <c r="K9" s="1403" t="s">
        <v>154</v>
      </c>
      <c r="L9" s="1403" t="s">
        <v>155</v>
      </c>
      <c r="M9" s="1403" t="s">
        <v>156</v>
      </c>
      <c r="N9" s="1409" t="s">
        <v>157</v>
      </c>
      <c r="O9" s="1410" t="s">
        <v>1623</v>
      </c>
    </row>
    <row r="10" spans="1:15">
      <c r="A10" s="1277"/>
      <c r="B10" s="1244"/>
      <c r="C10" s="1284"/>
      <c r="D10" s="1404"/>
      <c r="E10" s="1407"/>
      <c r="F10" s="1404"/>
      <c r="G10" s="1404"/>
      <c r="H10" s="1398"/>
      <c r="I10" s="1394"/>
      <c r="J10" s="1404"/>
      <c r="K10" s="1404"/>
      <c r="L10" s="1404"/>
      <c r="M10" s="1404"/>
      <c r="N10" s="1398"/>
      <c r="O10" s="1394"/>
    </row>
    <row r="11" spans="1:15">
      <c r="A11" s="1277"/>
      <c r="B11" s="1244"/>
      <c r="C11" s="1284"/>
      <c r="D11" s="1404"/>
      <c r="E11" s="1407"/>
      <c r="F11" s="1404"/>
      <c r="G11" s="1404"/>
      <c r="H11" s="1398"/>
      <c r="I11" s="1394"/>
      <c r="J11" s="1404"/>
      <c r="K11" s="1404"/>
      <c r="L11" s="1404"/>
      <c r="M11" s="1404"/>
      <c r="N11" s="1398"/>
      <c r="O11" s="1394"/>
    </row>
    <row r="12" spans="1:15">
      <c r="A12" s="1277"/>
      <c r="B12" s="1244"/>
      <c r="C12" s="1284"/>
      <c r="D12" s="1404"/>
      <c r="E12" s="1407"/>
      <c r="F12" s="1404"/>
      <c r="G12" s="1404"/>
      <c r="H12" s="1398"/>
      <c r="I12" s="1394"/>
      <c r="J12" s="1404"/>
      <c r="K12" s="1404"/>
      <c r="L12" s="1404"/>
      <c r="M12" s="1404"/>
      <c r="N12" s="1398"/>
      <c r="O12" s="1394"/>
    </row>
    <row r="13" spans="1:15">
      <c r="A13" s="1277"/>
      <c r="B13" s="1244"/>
      <c r="C13" s="1284"/>
      <c r="D13" s="1404"/>
      <c r="E13" s="1407"/>
      <c r="F13" s="1404"/>
      <c r="G13" s="1404"/>
      <c r="H13" s="1398"/>
      <c r="I13" s="1394"/>
      <c r="J13" s="1404"/>
      <c r="K13" s="1404"/>
      <c r="L13" s="1404"/>
      <c r="M13" s="1404"/>
      <c r="N13" s="1398"/>
      <c r="O13" s="1394"/>
    </row>
    <row r="14" spans="1:15">
      <c r="A14" s="1278"/>
      <c r="B14" s="1279"/>
      <c r="C14" s="1288"/>
      <c r="D14" s="1405"/>
      <c r="E14" s="1408"/>
      <c r="F14" s="1405"/>
      <c r="G14" s="1405"/>
      <c r="H14" s="1399"/>
      <c r="I14" s="1395"/>
      <c r="J14" s="1405"/>
      <c r="K14" s="1405"/>
      <c r="L14" s="1405"/>
      <c r="M14" s="1405"/>
      <c r="N14" s="1399"/>
      <c r="O14" s="1395"/>
    </row>
    <row r="15" spans="1:15">
      <c r="A15" s="980"/>
      <c r="B15" s="981"/>
      <c r="C15" s="14"/>
      <c r="D15" s="159"/>
      <c r="E15" s="159"/>
      <c r="F15" s="159"/>
      <c r="G15" s="159"/>
      <c r="H15" s="14"/>
      <c r="I15" s="14"/>
      <c r="J15" s="159"/>
      <c r="K15" s="159"/>
      <c r="L15" s="159"/>
      <c r="M15" s="159"/>
      <c r="N15" s="14"/>
      <c r="O15" s="56"/>
    </row>
    <row r="16" spans="1:15">
      <c r="A16" s="160">
        <v>2017</v>
      </c>
      <c r="B16" s="509" t="s">
        <v>19</v>
      </c>
      <c r="C16" s="978">
        <v>6042</v>
      </c>
      <c r="D16" s="978">
        <v>11317</v>
      </c>
      <c r="E16" s="978">
        <v>8467</v>
      </c>
      <c r="F16" s="978">
        <v>7650</v>
      </c>
      <c r="G16" s="978">
        <v>7376</v>
      </c>
      <c r="H16" s="978">
        <v>8801</v>
      </c>
      <c r="I16" s="978">
        <v>9365</v>
      </c>
      <c r="J16" s="978">
        <v>12213</v>
      </c>
      <c r="K16" s="978">
        <v>7939</v>
      </c>
      <c r="L16" s="978">
        <v>7907</v>
      </c>
      <c r="M16" s="978">
        <v>4680</v>
      </c>
      <c r="N16" s="978">
        <v>1980</v>
      </c>
      <c r="O16" s="979">
        <v>5569</v>
      </c>
    </row>
    <row r="17" spans="1:15">
      <c r="A17" s="164"/>
      <c r="B17" s="982"/>
      <c r="C17" s="546"/>
      <c r="D17" s="546"/>
      <c r="E17" s="546"/>
      <c r="F17" s="546"/>
      <c r="G17" s="546"/>
      <c r="H17" s="546"/>
      <c r="I17" s="546"/>
      <c r="J17" s="546"/>
      <c r="K17" s="546"/>
      <c r="L17" s="546"/>
      <c r="M17" s="546"/>
      <c r="N17" s="546"/>
      <c r="O17" s="179"/>
    </row>
    <row r="18" spans="1:15">
      <c r="A18" s="160">
        <v>2018</v>
      </c>
      <c r="B18" s="983" t="s">
        <v>22</v>
      </c>
      <c r="C18" s="978">
        <v>6344</v>
      </c>
      <c r="D18" s="978">
        <v>10757</v>
      </c>
      <c r="E18" s="978">
        <v>9090</v>
      </c>
      <c r="F18" s="978">
        <v>8395</v>
      </c>
      <c r="G18" s="978">
        <v>7302</v>
      </c>
      <c r="H18" s="978">
        <v>8636</v>
      </c>
      <c r="I18" s="978">
        <v>9674</v>
      </c>
      <c r="J18" s="978">
        <v>12531</v>
      </c>
      <c r="K18" s="978">
        <v>8258</v>
      </c>
      <c r="L18" s="978">
        <v>8118</v>
      </c>
      <c r="M18" s="978">
        <v>4652</v>
      </c>
      <c r="N18" s="978">
        <v>1978</v>
      </c>
      <c r="O18" s="979">
        <v>5313</v>
      </c>
    </row>
    <row r="19" spans="1:15">
      <c r="A19" s="160"/>
      <c r="B19" s="983" t="s">
        <v>25</v>
      </c>
      <c r="C19" s="978">
        <v>6114</v>
      </c>
      <c r="D19" s="978">
        <v>7618</v>
      </c>
      <c r="E19" s="978">
        <v>7563</v>
      </c>
      <c r="F19" s="978">
        <v>8226</v>
      </c>
      <c r="G19" s="978">
        <v>6646</v>
      </c>
      <c r="H19" s="978">
        <v>8241</v>
      </c>
      <c r="I19" s="978">
        <v>8526</v>
      </c>
      <c r="J19" s="978">
        <v>11140</v>
      </c>
      <c r="K19" s="978">
        <v>7212</v>
      </c>
      <c r="L19" s="978">
        <v>6981</v>
      </c>
      <c r="M19" s="978">
        <v>4030</v>
      </c>
      <c r="N19" s="1165">
        <v>1703</v>
      </c>
      <c r="O19" s="1166">
        <v>4816</v>
      </c>
    </row>
    <row r="20" spans="1:15">
      <c r="A20" s="160"/>
      <c r="B20" s="33" t="s">
        <v>16</v>
      </c>
      <c r="C20" s="978">
        <v>7457</v>
      </c>
      <c r="D20" s="978">
        <v>7898</v>
      </c>
      <c r="E20" s="978">
        <v>6629</v>
      </c>
      <c r="F20" s="978">
        <v>7653</v>
      </c>
      <c r="G20" s="978">
        <v>6644</v>
      </c>
      <c r="H20" s="978">
        <v>8020</v>
      </c>
      <c r="I20" s="978">
        <v>8474</v>
      </c>
      <c r="J20" s="978">
        <v>11360</v>
      </c>
      <c r="K20" s="978">
        <v>7090</v>
      </c>
      <c r="L20" s="978">
        <v>6812</v>
      </c>
      <c r="M20" s="978">
        <v>3998</v>
      </c>
      <c r="N20" s="1165">
        <v>1638</v>
      </c>
      <c r="O20" s="1166">
        <v>4929</v>
      </c>
    </row>
    <row r="21" spans="1:15">
      <c r="A21" s="160"/>
      <c r="B21" s="33" t="s">
        <v>19</v>
      </c>
      <c r="C21" s="978">
        <v>5652</v>
      </c>
      <c r="D21" s="978">
        <v>10702</v>
      </c>
      <c r="E21" s="978">
        <v>7734</v>
      </c>
      <c r="F21" s="978">
        <v>7417</v>
      </c>
      <c r="G21" s="978">
        <v>6653</v>
      </c>
      <c r="H21" s="978">
        <v>7924</v>
      </c>
      <c r="I21" s="978">
        <v>8840</v>
      </c>
      <c r="J21" s="978">
        <v>11682</v>
      </c>
      <c r="K21" s="978">
        <v>7579</v>
      </c>
      <c r="L21" s="978">
        <v>7283</v>
      </c>
      <c r="M21" s="978">
        <v>4106</v>
      </c>
      <c r="N21" s="1165">
        <v>1677</v>
      </c>
      <c r="O21" s="1166">
        <v>4915</v>
      </c>
    </row>
    <row r="22" spans="1:15">
      <c r="A22" s="160"/>
      <c r="B22" s="862"/>
      <c r="C22" s="978"/>
      <c r="D22" s="978"/>
      <c r="E22" s="978"/>
      <c r="F22" s="978"/>
      <c r="G22" s="978"/>
      <c r="H22" s="978"/>
      <c r="I22" s="978"/>
      <c r="J22" s="978"/>
      <c r="K22" s="978"/>
      <c r="L22" s="978"/>
      <c r="M22" s="978"/>
      <c r="N22" s="1165"/>
      <c r="O22" s="1166"/>
    </row>
    <row r="23" spans="1:15">
      <c r="A23" s="160">
        <v>2019</v>
      </c>
      <c r="B23" s="983" t="s">
        <v>22</v>
      </c>
      <c r="C23" s="978">
        <v>5772</v>
      </c>
      <c r="D23" s="978">
        <v>10432</v>
      </c>
      <c r="E23" s="978">
        <v>8797</v>
      </c>
      <c r="F23" s="978">
        <v>8046</v>
      </c>
      <c r="G23" s="978">
        <v>6919</v>
      </c>
      <c r="H23" s="978">
        <v>7954</v>
      </c>
      <c r="I23" s="978">
        <v>9448</v>
      </c>
      <c r="J23" s="978">
        <v>12318</v>
      </c>
      <c r="K23" s="978">
        <v>7865</v>
      </c>
      <c r="L23" s="978">
        <v>7622</v>
      </c>
      <c r="M23" s="978">
        <v>4156</v>
      </c>
      <c r="N23" s="978">
        <v>1743</v>
      </c>
      <c r="O23" s="979">
        <v>4768</v>
      </c>
    </row>
    <row r="24" spans="1:15">
      <c r="A24" s="164"/>
      <c r="B24" s="984" t="s">
        <v>60</v>
      </c>
      <c r="C24" s="482">
        <v>91</v>
      </c>
      <c r="D24" s="482">
        <v>97</v>
      </c>
      <c r="E24" s="482">
        <v>96.8</v>
      </c>
      <c r="F24" s="482">
        <v>95.8</v>
      </c>
      <c r="G24" s="482">
        <v>94.8</v>
      </c>
      <c r="H24" s="482">
        <v>92.1</v>
      </c>
      <c r="I24" s="482">
        <v>97.7</v>
      </c>
      <c r="J24" s="482">
        <v>98.3</v>
      </c>
      <c r="K24" s="482">
        <v>95.2</v>
      </c>
      <c r="L24" s="482">
        <v>93.9</v>
      </c>
      <c r="M24" s="482">
        <v>89.3</v>
      </c>
      <c r="N24" s="482">
        <v>88.1</v>
      </c>
      <c r="O24" s="483">
        <v>89.7</v>
      </c>
    </row>
    <row r="25" spans="1:15">
      <c r="A25" s="164"/>
      <c r="B25" s="984" t="s">
        <v>143</v>
      </c>
      <c r="C25" s="482">
        <v>102.1</v>
      </c>
      <c r="D25" s="482">
        <v>97.5</v>
      </c>
      <c r="E25" s="482">
        <v>113.7</v>
      </c>
      <c r="F25" s="482">
        <v>108.5</v>
      </c>
      <c r="G25" s="482">
        <v>104</v>
      </c>
      <c r="H25" s="482">
        <v>100.4</v>
      </c>
      <c r="I25" s="482">
        <v>106.9</v>
      </c>
      <c r="J25" s="482">
        <v>105.4</v>
      </c>
      <c r="K25" s="482">
        <v>103.8</v>
      </c>
      <c r="L25" s="482">
        <v>104.7</v>
      </c>
      <c r="M25" s="482">
        <v>101.2</v>
      </c>
      <c r="N25" s="482">
        <v>103.9</v>
      </c>
      <c r="O25" s="483">
        <v>97</v>
      </c>
    </row>
    <row r="26" spans="1:15">
      <c r="A26" s="1252" t="s">
        <v>158</v>
      </c>
      <c r="B26" s="1252"/>
      <c r="C26" s="1252"/>
      <c r="D26" s="1252"/>
      <c r="E26" s="1252"/>
      <c r="F26" s="1252"/>
      <c r="G26" s="1252"/>
      <c r="H26" s="1252"/>
      <c r="I26" s="1252"/>
      <c r="J26" s="1252"/>
      <c r="K26" s="1252"/>
      <c r="L26" s="1252"/>
      <c r="M26" s="88"/>
      <c r="N26" s="88"/>
      <c r="O26" s="88"/>
    </row>
    <row r="27" spans="1:15">
      <c r="A27" s="1377" t="s">
        <v>159</v>
      </c>
      <c r="B27" s="1377"/>
      <c r="C27" s="1377"/>
      <c r="D27" s="1377"/>
      <c r="E27" s="1377"/>
      <c r="F27" s="1377"/>
      <c r="G27" s="1377"/>
      <c r="H27" s="1377"/>
      <c r="I27" s="1377"/>
      <c r="J27" s="1377"/>
      <c r="K27" s="1377"/>
      <c r="L27" s="1377"/>
      <c r="M27" s="88"/>
      <c r="N27" s="88"/>
      <c r="O27" s="88"/>
    </row>
  </sheetData>
  <mergeCells count="26">
    <mergeCell ref="A26:L26"/>
    <mergeCell ref="A27:L27"/>
    <mergeCell ref="H9:H14"/>
    <mergeCell ref="I9:I14"/>
    <mergeCell ref="J9:J14"/>
    <mergeCell ref="K9:K14"/>
    <mergeCell ref="L9:L14"/>
    <mergeCell ref="A5:I5"/>
    <mergeCell ref="A6:I6"/>
    <mergeCell ref="A7:B14"/>
    <mergeCell ref="C7:H8"/>
    <mergeCell ref="I7:O8"/>
    <mergeCell ref="C9:C14"/>
    <mergeCell ref="D9:D14"/>
    <mergeCell ref="E9:E14"/>
    <mergeCell ref="F9:F14"/>
    <mergeCell ref="G9:G14"/>
    <mergeCell ref="N9:N14"/>
    <mergeCell ref="O9:O14"/>
    <mergeCell ref="M9:M14"/>
    <mergeCell ref="A4:I4"/>
    <mergeCell ref="A1:J1"/>
    <mergeCell ref="M1:O1"/>
    <mergeCell ref="A2:I2"/>
    <mergeCell ref="M2:O2"/>
    <mergeCell ref="A3:I3"/>
  </mergeCells>
  <hyperlinks>
    <hyperlink ref="M1" location="'Spis tablic     List of tables'!A1" display="Powrót do spisu tablic"/>
    <hyperlink ref="M2" location="'Spis tablic     List of tables'!A1" display="Return to list tables"/>
    <hyperlink ref="M1:O1" location="'Spis tablic     List of tables'!A22" display="Powrót do spisu tablic"/>
    <hyperlink ref="M1:O2" location="'Spis tablic     List of tables'!A20" display="Powrót do spisu tablic"/>
  </hyperlinks>
  <pageMargins left="0.7" right="0.7" top="0.75" bottom="0.75" header="0.3" footer="0.3"/>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18"/>
  <sheetViews>
    <sheetView showGridLines="0" zoomScaleNormal="100" workbookViewId="0">
      <selection sqref="A1:F1"/>
    </sheetView>
  </sheetViews>
  <sheetFormatPr defaultRowHeight="15"/>
  <cols>
    <col min="1" max="1" width="6.42578125" customWidth="1"/>
    <col min="2" max="2" width="17.85546875" customWidth="1"/>
    <col min="3" max="9" width="16.28515625" customWidth="1"/>
  </cols>
  <sheetData>
    <row r="1" spans="1:10">
      <c r="A1" s="1251" t="s">
        <v>160</v>
      </c>
      <c r="B1" s="1251"/>
      <c r="C1" s="1251"/>
      <c r="D1" s="1251"/>
      <c r="E1" s="1251"/>
      <c r="F1" s="1251"/>
      <c r="G1" s="71"/>
      <c r="H1" s="1292" t="s">
        <v>1</v>
      </c>
      <c r="I1" s="1292"/>
    </row>
    <row r="2" spans="1:10">
      <c r="A2" s="1396" t="s">
        <v>161</v>
      </c>
      <c r="B2" s="1396"/>
      <c r="C2" s="1396"/>
      <c r="D2" s="1396"/>
      <c r="E2" s="1396"/>
      <c r="F2" s="1396"/>
      <c r="G2" s="108"/>
      <c r="H2" s="1326" t="s">
        <v>3</v>
      </c>
      <c r="I2" s="1326"/>
    </row>
    <row r="3" spans="1:10" ht="29.25" customHeight="1">
      <c r="A3" s="1416" t="s">
        <v>37</v>
      </c>
      <c r="B3" s="1417"/>
      <c r="C3" s="1267" t="s">
        <v>162</v>
      </c>
      <c r="D3" s="1411" t="s">
        <v>163</v>
      </c>
      <c r="E3" s="1412"/>
      <c r="F3" s="1413"/>
      <c r="G3" s="1267" t="s">
        <v>1186</v>
      </c>
      <c r="H3" s="1267" t="s">
        <v>164</v>
      </c>
      <c r="I3" s="1423" t="s">
        <v>1187</v>
      </c>
    </row>
    <row r="4" spans="1:10" ht="40.5" customHeight="1">
      <c r="A4" s="1418"/>
      <c r="B4" s="1419"/>
      <c r="C4" s="1268"/>
      <c r="D4" s="167" t="s">
        <v>73</v>
      </c>
      <c r="E4" s="168" t="s">
        <v>165</v>
      </c>
      <c r="F4" s="169" t="s">
        <v>1185</v>
      </c>
      <c r="G4" s="1268"/>
      <c r="H4" s="1422"/>
      <c r="I4" s="1424"/>
    </row>
    <row r="5" spans="1:10" ht="26.25" customHeight="1">
      <c r="A5" s="1420"/>
      <c r="B5" s="1421"/>
      <c r="C5" s="1411" t="s">
        <v>1573</v>
      </c>
      <c r="D5" s="1412"/>
      <c r="E5" s="1412"/>
      <c r="F5" s="1412"/>
      <c r="G5" s="1413"/>
      <c r="H5" s="1411" t="s">
        <v>166</v>
      </c>
      <c r="I5" s="1412"/>
    </row>
    <row r="6" spans="1:10">
      <c r="A6" s="170"/>
      <c r="B6" s="171"/>
      <c r="C6" s="172"/>
      <c r="D6" s="172"/>
      <c r="E6" s="172"/>
      <c r="F6" s="172"/>
      <c r="G6" s="172"/>
      <c r="H6" s="172"/>
      <c r="I6" s="173"/>
    </row>
    <row r="7" spans="1:10">
      <c r="A7" s="174">
        <v>2017</v>
      </c>
      <c r="B7" s="176" t="s">
        <v>169</v>
      </c>
      <c r="C7" s="640">
        <v>1809</v>
      </c>
      <c r="D7" s="640">
        <v>1046</v>
      </c>
      <c r="E7" s="640">
        <v>1004</v>
      </c>
      <c r="F7" s="640">
        <v>42</v>
      </c>
      <c r="G7" s="640">
        <v>763</v>
      </c>
      <c r="H7" s="480">
        <v>57.8</v>
      </c>
      <c r="I7" s="481">
        <v>55.5</v>
      </c>
    </row>
    <row r="8" spans="1:10">
      <c r="A8" s="177"/>
      <c r="B8" s="79"/>
      <c r="C8" s="546"/>
      <c r="D8" s="546"/>
      <c r="E8" s="546"/>
      <c r="F8" s="546"/>
      <c r="G8" s="546"/>
      <c r="H8" s="546"/>
      <c r="I8" s="179"/>
    </row>
    <row r="9" spans="1:10">
      <c r="A9" s="174">
        <v>2018</v>
      </c>
      <c r="B9" s="176" t="s">
        <v>91</v>
      </c>
      <c r="C9" s="640">
        <v>1802</v>
      </c>
      <c r="D9" s="640">
        <v>1034</v>
      </c>
      <c r="E9" s="640">
        <v>998</v>
      </c>
      <c r="F9" s="640">
        <v>36</v>
      </c>
      <c r="G9" s="640">
        <v>769</v>
      </c>
      <c r="H9" s="480">
        <v>57.4</v>
      </c>
      <c r="I9" s="481">
        <v>55.4</v>
      </c>
    </row>
    <row r="10" spans="1:10">
      <c r="A10" s="174"/>
      <c r="B10" s="162" t="s">
        <v>167</v>
      </c>
      <c r="C10" s="640">
        <v>1803</v>
      </c>
      <c r="D10" s="640">
        <v>1032</v>
      </c>
      <c r="E10" s="640">
        <v>999</v>
      </c>
      <c r="F10" s="640">
        <v>33</v>
      </c>
      <c r="G10" s="640">
        <v>770</v>
      </c>
      <c r="H10" s="480">
        <v>57.2</v>
      </c>
      <c r="I10" s="481">
        <v>55.4</v>
      </c>
    </row>
    <row r="11" spans="1:10">
      <c r="A11" s="174"/>
      <c r="B11" s="175" t="s">
        <v>168</v>
      </c>
      <c r="C11" s="640">
        <v>1804</v>
      </c>
      <c r="D11" s="640">
        <v>1048</v>
      </c>
      <c r="E11" s="640">
        <v>1022</v>
      </c>
      <c r="F11" s="640">
        <v>27</v>
      </c>
      <c r="G11" s="640">
        <v>755</v>
      </c>
      <c r="H11" s="480">
        <v>58.1</v>
      </c>
      <c r="I11" s="481">
        <v>56.7</v>
      </c>
    </row>
    <row r="12" spans="1:10">
      <c r="A12" s="174"/>
      <c r="B12" s="176" t="s">
        <v>169</v>
      </c>
      <c r="C12" s="640">
        <v>1805</v>
      </c>
      <c r="D12" s="640">
        <v>1046</v>
      </c>
      <c r="E12" s="640">
        <v>1018</v>
      </c>
      <c r="F12" s="640">
        <v>28</v>
      </c>
      <c r="G12" s="640">
        <v>760</v>
      </c>
      <c r="H12" s="480">
        <v>58</v>
      </c>
      <c r="I12" s="481">
        <v>56.4</v>
      </c>
    </row>
    <row r="13" spans="1:10">
      <c r="A13" s="174"/>
      <c r="B13" s="985"/>
      <c r="C13" s="640"/>
      <c r="D13" s="640"/>
      <c r="E13" s="640"/>
      <c r="F13" s="640"/>
      <c r="G13" s="640"/>
      <c r="H13" s="480"/>
      <c r="I13" s="481"/>
    </row>
    <row r="14" spans="1:10">
      <c r="A14" s="174">
        <v>2019</v>
      </c>
      <c r="B14" s="176" t="s">
        <v>91</v>
      </c>
      <c r="C14" s="640">
        <v>1801</v>
      </c>
      <c r="D14" s="640">
        <v>1057</v>
      </c>
      <c r="E14" s="640">
        <v>1027</v>
      </c>
      <c r="F14" s="640">
        <v>30</v>
      </c>
      <c r="G14" s="640">
        <v>744</v>
      </c>
      <c r="H14" s="480">
        <v>58.7</v>
      </c>
      <c r="I14" s="481">
        <v>57</v>
      </c>
    </row>
    <row r="15" spans="1:10">
      <c r="A15" s="180"/>
      <c r="B15" s="181" t="s">
        <v>60</v>
      </c>
      <c r="C15" s="482">
        <v>99.944506104328525</v>
      </c>
      <c r="D15" s="482">
        <v>102.22437137330755</v>
      </c>
      <c r="E15" s="482">
        <v>102.90581162324649</v>
      </c>
      <c r="F15" s="482">
        <v>83.333333333333329</v>
      </c>
      <c r="G15" s="482">
        <v>96.749024707412218</v>
      </c>
      <c r="H15" s="482" t="s">
        <v>12</v>
      </c>
      <c r="I15" s="483" t="s">
        <v>12</v>
      </c>
      <c r="J15" s="451"/>
    </row>
    <row r="16" spans="1:10">
      <c r="A16" s="180"/>
      <c r="B16" s="181" t="s">
        <v>143</v>
      </c>
      <c r="C16" s="482">
        <v>99.77839335180056</v>
      </c>
      <c r="D16" s="482">
        <v>101.05162523900573</v>
      </c>
      <c r="E16" s="482">
        <v>100.88408644400786</v>
      </c>
      <c r="F16" s="482">
        <v>107.14285714285714</v>
      </c>
      <c r="G16" s="482">
        <v>97.89473684210526</v>
      </c>
      <c r="H16" s="482" t="s">
        <v>12</v>
      </c>
      <c r="I16" s="483" t="s">
        <v>12</v>
      </c>
      <c r="J16" s="451"/>
    </row>
    <row r="17" spans="1:9">
      <c r="A17" s="1414" t="s">
        <v>170</v>
      </c>
      <c r="B17" s="1414"/>
      <c r="C17" s="1414"/>
      <c r="D17" s="1414"/>
      <c r="E17" s="1414"/>
      <c r="F17" s="1414"/>
      <c r="G17" s="1414"/>
      <c r="H17" s="1414"/>
      <c r="I17" s="1414"/>
    </row>
    <row r="18" spans="1:9">
      <c r="A18" s="1415" t="s">
        <v>171</v>
      </c>
      <c r="B18" s="1415"/>
      <c r="C18" s="1415"/>
      <c r="D18" s="1415"/>
      <c r="E18" s="1415"/>
      <c r="F18" s="1415"/>
      <c r="G18" s="1415"/>
      <c r="H18" s="1415"/>
      <c r="I18" s="1415"/>
    </row>
  </sheetData>
  <mergeCells count="14">
    <mergeCell ref="C5:G5"/>
    <mergeCell ref="H5:I5"/>
    <mergeCell ref="A17:I17"/>
    <mergeCell ref="A18:I18"/>
    <mergeCell ref="A1:F1"/>
    <mergeCell ref="H1:I1"/>
    <mergeCell ref="A2:F2"/>
    <mergeCell ref="H2:I2"/>
    <mergeCell ref="A3:B5"/>
    <mergeCell ref="C3:C4"/>
    <mergeCell ref="D3:F3"/>
    <mergeCell ref="G3:G4"/>
    <mergeCell ref="H3:H4"/>
    <mergeCell ref="I3:I4"/>
  </mergeCells>
  <hyperlinks>
    <hyperlink ref="H1" location="'Spis tablic     List of tables'!A1" display="Powrót do spisu tablic"/>
    <hyperlink ref="H2" location="'Spis tablic     List of tables'!A1" display="Return to list tables"/>
    <hyperlink ref="H1:I2" location="'Spis tablic     List of tables'!A21" display="Powrót do spisu tablic"/>
    <hyperlink ref="H2:I2" location="'Spis tablic     List of tables'!A22" display="Return to list of tables"/>
  </hyperlinks>
  <pageMargins left="0.7" right="0.7"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4"/>
  <sheetViews>
    <sheetView showGridLines="0" zoomScaleNormal="100" workbookViewId="0">
      <selection sqref="A1:E1"/>
    </sheetView>
  </sheetViews>
  <sheetFormatPr defaultRowHeight="15"/>
  <cols>
    <col min="1" max="1" width="6.42578125" customWidth="1"/>
    <col min="2" max="2" width="17" customWidth="1"/>
    <col min="3" max="3" width="10.140625" customWidth="1"/>
    <col min="4" max="7" width="11" customWidth="1"/>
    <col min="8" max="8" width="15.140625" customWidth="1"/>
    <col min="9" max="9" width="11" customWidth="1"/>
    <col min="10" max="10" width="12.5703125" customWidth="1"/>
    <col min="11" max="11" width="12.42578125" customWidth="1"/>
    <col min="12" max="12" width="10.7109375" customWidth="1"/>
    <col min="13" max="13" width="10.28515625" customWidth="1"/>
  </cols>
  <sheetData>
    <row r="1" spans="1:13" ht="15.75">
      <c r="A1" s="1247" t="s">
        <v>0</v>
      </c>
      <c r="B1" s="1247"/>
      <c r="C1" s="1247"/>
      <c r="D1" s="1247"/>
      <c r="E1" s="1247"/>
      <c r="F1" s="1"/>
      <c r="G1" s="2"/>
      <c r="H1" s="2"/>
      <c r="I1" s="2"/>
      <c r="J1" s="2"/>
      <c r="K1" s="3"/>
      <c r="L1" s="1248" t="s">
        <v>1</v>
      </c>
      <c r="M1" s="1248"/>
    </row>
    <row r="2" spans="1:13" ht="15.75">
      <c r="A2" s="1249" t="s">
        <v>2</v>
      </c>
      <c r="B2" s="1249"/>
      <c r="C2" s="1249"/>
      <c r="D2" s="1249"/>
      <c r="E2" s="1249"/>
      <c r="F2" s="4"/>
      <c r="G2" s="5"/>
      <c r="H2" s="5"/>
      <c r="I2" s="5"/>
      <c r="J2" s="5"/>
      <c r="K2" s="3"/>
      <c r="L2" s="1250" t="s">
        <v>3</v>
      </c>
      <c r="M2" s="1250"/>
    </row>
    <row r="3" spans="1:13" ht="15.75">
      <c r="A3" s="6"/>
      <c r="B3" s="6"/>
      <c r="C3" s="6"/>
      <c r="D3" s="6"/>
      <c r="E3" s="6"/>
      <c r="F3" s="4"/>
      <c r="G3" s="5"/>
      <c r="H3" s="5"/>
      <c r="I3" s="5"/>
      <c r="J3" s="5"/>
      <c r="K3" s="7"/>
      <c r="L3" s="8"/>
      <c r="M3" s="8"/>
    </row>
    <row r="4" spans="1:13">
      <c r="A4" s="1251" t="s">
        <v>4</v>
      </c>
      <c r="B4" s="1251"/>
      <c r="C4" s="1251"/>
      <c r="D4" s="1251"/>
      <c r="E4" s="1251"/>
      <c r="F4" s="9"/>
      <c r="G4" s="9"/>
      <c r="H4" s="7"/>
      <c r="I4" s="7"/>
      <c r="J4" s="9"/>
      <c r="K4" s="10"/>
      <c r="L4" s="10"/>
      <c r="M4" s="10"/>
    </row>
    <row r="5" spans="1:13">
      <c r="A5" s="1246" t="s">
        <v>5</v>
      </c>
      <c r="B5" s="1246"/>
      <c r="C5" s="1246"/>
      <c r="D5" s="1246"/>
      <c r="E5" s="1246"/>
      <c r="F5" s="11"/>
      <c r="G5" s="11"/>
      <c r="H5" s="7"/>
      <c r="I5" s="7"/>
      <c r="J5" s="11"/>
      <c r="K5" s="10"/>
      <c r="L5" s="10"/>
      <c r="M5" s="10"/>
    </row>
    <row r="6" spans="1:13">
      <c r="A6" s="1242" t="s">
        <v>6</v>
      </c>
      <c r="B6" s="1243"/>
      <c r="C6" s="1231" t="s">
        <v>1803</v>
      </c>
      <c r="D6" s="1231" t="s">
        <v>1572</v>
      </c>
      <c r="E6" s="1231" t="s">
        <v>7</v>
      </c>
      <c r="F6" s="1231"/>
      <c r="G6" s="1231"/>
      <c r="H6" s="1231" t="s">
        <v>1601</v>
      </c>
      <c r="I6" s="1231" t="s">
        <v>8</v>
      </c>
      <c r="J6" s="1231" t="s">
        <v>1804</v>
      </c>
      <c r="K6" s="1231" t="s">
        <v>1805</v>
      </c>
      <c r="L6" s="1231"/>
      <c r="M6" s="1233"/>
    </row>
    <row r="7" spans="1:13">
      <c r="A7" s="1244"/>
      <c r="B7" s="1245"/>
      <c r="C7" s="1232"/>
      <c r="D7" s="1232"/>
      <c r="E7" s="1232"/>
      <c r="F7" s="1232"/>
      <c r="G7" s="1232"/>
      <c r="H7" s="1232"/>
      <c r="I7" s="1232"/>
      <c r="J7" s="1232"/>
      <c r="K7" s="1232"/>
      <c r="L7" s="1232"/>
      <c r="M7" s="1234"/>
    </row>
    <row r="8" spans="1:13">
      <c r="A8" s="1244"/>
      <c r="B8" s="1245"/>
      <c r="C8" s="1232"/>
      <c r="D8" s="1232"/>
      <c r="E8" s="1232"/>
      <c r="F8" s="1232"/>
      <c r="G8" s="1232"/>
      <c r="H8" s="1232"/>
      <c r="I8" s="1232"/>
      <c r="J8" s="1232"/>
      <c r="K8" s="1232"/>
      <c r="L8" s="1232"/>
      <c r="M8" s="1234"/>
    </row>
    <row r="9" spans="1:13">
      <c r="A9" s="1244"/>
      <c r="B9" s="1245"/>
      <c r="C9" s="1232"/>
      <c r="D9" s="1232"/>
      <c r="E9" s="1232"/>
      <c r="F9" s="1232"/>
      <c r="G9" s="1232"/>
      <c r="H9" s="1232"/>
      <c r="I9" s="1232"/>
      <c r="J9" s="1232"/>
      <c r="K9" s="1232"/>
      <c r="L9" s="1232"/>
      <c r="M9" s="1234"/>
    </row>
    <row r="10" spans="1:13">
      <c r="A10" s="1244"/>
      <c r="B10" s="1245"/>
      <c r="C10" s="1232"/>
      <c r="D10" s="1232"/>
      <c r="E10" s="1235"/>
      <c r="F10" s="1235"/>
      <c r="G10" s="1235"/>
      <c r="H10" s="1232"/>
      <c r="I10" s="1232"/>
      <c r="J10" s="1232"/>
      <c r="K10" s="1235"/>
      <c r="L10" s="1235"/>
      <c r="M10" s="1236"/>
    </row>
    <row r="11" spans="1:13">
      <c r="A11" s="1244"/>
      <c r="B11" s="1245"/>
      <c r="C11" s="1232"/>
      <c r="D11" s="1232"/>
      <c r="E11" s="1237" t="s">
        <v>1571</v>
      </c>
      <c r="F11" s="1238" t="s">
        <v>9</v>
      </c>
      <c r="G11" s="1238" t="s">
        <v>10</v>
      </c>
      <c r="H11" s="1232"/>
      <c r="I11" s="1232"/>
      <c r="J11" s="1232"/>
      <c r="K11" s="1237" t="s">
        <v>1571</v>
      </c>
      <c r="L11" s="1238" t="s">
        <v>9</v>
      </c>
      <c r="M11" s="1240" t="s">
        <v>10</v>
      </c>
    </row>
    <row r="12" spans="1:13">
      <c r="A12" s="1244"/>
      <c r="B12" s="1245"/>
      <c r="C12" s="1232"/>
      <c r="D12" s="1232"/>
      <c r="E12" s="1232"/>
      <c r="F12" s="1239"/>
      <c r="G12" s="1239"/>
      <c r="H12" s="1232"/>
      <c r="I12" s="1232"/>
      <c r="J12" s="1232"/>
      <c r="K12" s="1232"/>
      <c r="L12" s="1239"/>
      <c r="M12" s="1241"/>
    </row>
    <row r="13" spans="1:13">
      <c r="A13" s="12"/>
      <c r="B13" s="13"/>
      <c r="C13" s="814"/>
      <c r="D13" s="14"/>
      <c r="E13" s="14"/>
      <c r="F13" s="15"/>
      <c r="G13" s="15"/>
      <c r="H13" s="14"/>
      <c r="I13" s="14"/>
      <c r="J13" s="14"/>
      <c r="K13" s="14"/>
      <c r="L13" s="15"/>
      <c r="M13" s="16"/>
    </row>
    <row r="14" spans="1:13">
      <c r="A14" s="17">
        <v>2017</v>
      </c>
      <c r="B14" s="18" t="s">
        <v>11</v>
      </c>
      <c r="C14" s="812">
        <v>2324.3000000000002</v>
      </c>
      <c r="D14" s="20">
        <v>293.7</v>
      </c>
      <c r="E14" s="22">
        <v>49.7</v>
      </c>
      <c r="F14" s="22">
        <v>77.400000000000006</v>
      </c>
      <c r="G14" s="21" t="s">
        <v>12</v>
      </c>
      <c r="H14" s="20">
        <v>5.4</v>
      </c>
      <c r="I14" s="21" t="s">
        <v>12</v>
      </c>
      <c r="J14" s="21" t="s">
        <v>12</v>
      </c>
      <c r="K14" s="544">
        <v>318.8</v>
      </c>
      <c r="L14" s="401">
        <v>105.6</v>
      </c>
      <c r="M14" s="841" t="s">
        <v>12</v>
      </c>
    </row>
    <row r="15" spans="1:13">
      <c r="A15" s="17">
        <v>2018</v>
      </c>
      <c r="B15" s="18" t="s">
        <v>11</v>
      </c>
      <c r="C15" s="812" t="s">
        <v>14</v>
      </c>
      <c r="D15" s="20">
        <v>296.60000000000002</v>
      </c>
      <c r="E15" s="22">
        <v>46.1</v>
      </c>
      <c r="F15" s="22">
        <v>92.8</v>
      </c>
      <c r="G15" s="21" t="s">
        <v>12</v>
      </c>
      <c r="H15" s="20">
        <v>4.9000000000000004</v>
      </c>
      <c r="I15" s="21" t="s">
        <v>12</v>
      </c>
      <c r="J15" s="21" t="s">
        <v>12</v>
      </c>
      <c r="K15" s="544">
        <v>339</v>
      </c>
      <c r="L15" s="401">
        <v>106.3</v>
      </c>
      <c r="M15" s="841" t="s">
        <v>12</v>
      </c>
    </row>
    <row r="16" spans="1:13">
      <c r="A16" s="23"/>
      <c r="B16" s="24"/>
      <c r="C16" s="813"/>
      <c r="D16" s="25"/>
      <c r="E16" s="25"/>
      <c r="F16" s="25"/>
      <c r="G16" s="25"/>
      <c r="H16" s="25"/>
      <c r="I16" s="26"/>
      <c r="J16" s="26"/>
      <c r="K16" s="868"/>
      <c r="L16" s="868"/>
      <c r="M16" s="869"/>
    </row>
    <row r="17" spans="1:13">
      <c r="A17" s="17">
        <v>2018</v>
      </c>
      <c r="B17" s="18" t="s">
        <v>20</v>
      </c>
      <c r="C17" s="812" t="s">
        <v>14</v>
      </c>
      <c r="D17" s="20">
        <v>294</v>
      </c>
      <c r="E17" s="63">
        <v>52.4</v>
      </c>
      <c r="F17" s="27">
        <v>78.599999999999994</v>
      </c>
      <c r="G17" s="63">
        <v>105.5</v>
      </c>
      <c r="H17" s="27">
        <v>5.6</v>
      </c>
      <c r="I17" s="63">
        <v>8669</v>
      </c>
      <c r="J17" s="63">
        <v>9</v>
      </c>
      <c r="K17" s="857">
        <v>335.3</v>
      </c>
      <c r="L17" s="857">
        <v>106.3</v>
      </c>
      <c r="M17" s="439">
        <v>104.5</v>
      </c>
    </row>
    <row r="18" spans="1:13">
      <c r="A18" s="23"/>
      <c r="B18" s="18" t="s">
        <v>21</v>
      </c>
      <c r="C18" s="812" t="s">
        <v>14</v>
      </c>
      <c r="D18" s="20">
        <v>294.2</v>
      </c>
      <c r="E18" s="27">
        <v>52.5</v>
      </c>
      <c r="F18" s="63">
        <v>80.2</v>
      </c>
      <c r="G18" s="63">
        <v>100.3</v>
      </c>
      <c r="H18" s="27">
        <v>5.6</v>
      </c>
      <c r="I18" s="63">
        <v>9126</v>
      </c>
      <c r="J18" s="63">
        <v>7</v>
      </c>
      <c r="K18" s="866">
        <v>335.9</v>
      </c>
      <c r="L18" s="857">
        <v>106.2</v>
      </c>
      <c r="M18" s="439">
        <v>100.2</v>
      </c>
    </row>
    <row r="19" spans="1:13">
      <c r="A19" s="23"/>
      <c r="B19" s="18" t="s">
        <v>22</v>
      </c>
      <c r="C19" s="812" t="s">
        <v>14</v>
      </c>
      <c r="D19" s="20">
        <v>294.8</v>
      </c>
      <c r="E19" s="27">
        <v>50.5</v>
      </c>
      <c r="F19" s="27">
        <v>81.8</v>
      </c>
      <c r="G19" s="63">
        <v>96.2</v>
      </c>
      <c r="H19" s="27">
        <v>5.4</v>
      </c>
      <c r="I19" s="63">
        <v>10203</v>
      </c>
      <c r="J19" s="63">
        <v>7</v>
      </c>
      <c r="K19" s="866">
        <v>337.2</v>
      </c>
      <c r="L19" s="857">
        <v>106.7</v>
      </c>
      <c r="M19" s="439">
        <v>100.4</v>
      </c>
    </row>
    <row r="20" spans="1:13">
      <c r="A20" s="30"/>
      <c r="B20" s="18" t="s">
        <v>23</v>
      </c>
      <c r="C20" s="812" t="s">
        <v>14</v>
      </c>
      <c r="D20" s="20">
        <v>295.5</v>
      </c>
      <c r="E20" s="27">
        <v>48</v>
      </c>
      <c r="F20" s="27">
        <v>83.1</v>
      </c>
      <c r="G20" s="27">
        <v>95</v>
      </c>
      <c r="H20" s="27">
        <v>5.0999999999999996</v>
      </c>
      <c r="I20" s="63">
        <v>11061</v>
      </c>
      <c r="J20" s="63">
        <v>6</v>
      </c>
      <c r="K20" s="866">
        <v>337.8</v>
      </c>
      <c r="L20" s="857">
        <v>106.5</v>
      </c>
      <c r="M20" s="32">
        <v>100.2</v>
      </c>
    </row>
    <row r="21" spans="1:13">
      <c r="A21" s="30"/>
      <c r="B21" s="18" t="s">
        <v>24</v>
      </c>
      <c r="C21" s="812" t="s">
        <v>14</v>
      </c>
      <c r="D21" s="20">
        <v>297.3</v>
      </c>
      <c r="E21" s="27">
        <v>46.3</v>
      </c>
      <c r="F21" s="27">
        <v>83.8</v>
      </c>
      <c r="G21" s="63">
        <v>96.5</v>
      </c>
      <c r="H21" s="27">
        <v>5</v>
      </c>
      <c r="I21" s="63">
        <v>8889</v>
      </c>
      <c r="J21" s="63">
        <v>7</v>
      </c>
      <c r="K21" s="866">
        <v>338.3</v>
      </c>
      <c r="L21" s="857">
        <v>106.5</v>
      </c>
      <c r="M21" s="32">
        <v>100.2</v>
      </c>
    </row>
    <row r="22" spans="1:13">
      <c r="A22" s="30"/>
      <c r="B22" s="18" t="s">
        <v>25</v>
      </c>
      <c r="C22" s="812">
        <v>2328.1999999999998</v>
      </c>
      <c r="D22" s="20">
        <v>299</v>
      </c>
      <c r="E22" s="27">
        <v>44.4</v>
      </c>
      <c r="F22" s="27">
        <v>85.1</v>
      </c>
      <c r="G22" s="63">
        <v>95.9</v>
      </c>
      <c r="H22" s="27">
        <v>4.8</v>
      </c>
      <c r="I22" s="63">
        <v>9395</v>
      </c>
      <c r="J22" s="63">
        <v>6</v>
      </c>
      <c r="K22" s="866">
        <v>338.6</v>
      </c>
      <c r="L22" s="857">
        <v>106.4</v>
      </c>
      <c r="M22" s="32">
        <v>100.1</v>
      </c>
    </row>
    <row r="23" spans="1:13">
      <c r="A23" s="23"/>
      <c r="B23" s="18" t="s">
        <v>13</v>
      </c>
      <c r="C23" s="812" t="s">
        <v>14</v>
      </c>
      <c r="D23" s="20">
        <v>291.39999999999998</v>
      </c>
      <c r="E23" s="27">
        <v>43.9</v>
      </c>
      <c r="F23" s="27">
        <v>85.8</v>
      </c>
      <c r="G23" s="63">
        <v>98.9</v>
      </c>
      <c r="H23" s="27">
        <v>4.7</v>
      </c>
      <c r="I23" s="63">
        <v>9349</v>
      </c>
      <c r="J23" s="63">
        <v>7</v>
      </c>
      <c r="K23" s="601">
        <v>339.7</v>
      </c>
      <c r="L23" s="523">
        <v>106.4</v>
      </c>
      <c r="M23" s="687">
        <v>100.3</v>
      </c>
    </row>
    <row r="24" spans="1:13">
      <c r="A24" s="23"/>
      <c r="B24" s="18" t="s">
        <v>15</v>
      </c>
      <c r="C24" s="812" t="s">
        <v>14</v>
      </c>
      <c r="D24" s="20">
        <v>292.89999999999998</v>
      </c>
      <c r="E24" s="27">
        <v>44.2</v>
      </c>
      <c r="F24" s="27">
        <v>85.9</v>
      </c>
      <c r="G24" s="63">
        <v>100.6</v>
      </c>
      <c r="H24" s="27">
        <v>4.7</v>
      </c>
      <c r="I24" s="63">
        <v>10393</v>
      </c>
      <c r="J24" s="63">
        <v>7</v>
      </c>
      <c r="K24" s="523">
        <v>340</v>
      </c>
      <c r="L24" s="523">
        <v>106.4</v>
      </c>
      <c r="M24" s="439">
        <v>100.1</v>
      </c>
    </row>
    <row r="25" spans="1:13">
      <c r="A25" s="23"/>
      <c r="B25" s="33" t="s">
        <v>16</v>
      </c>
      <c r="C25" s="815" t="s">
        <v>14</v>
      </c>
      <c r="D25" s="236">
        <v>293.7</v>
      </c>
      <c r="E25" s="820">
        <v>44.3</v>
      </c>
      <c r="F25" s="820">
        <v>85.8</v>
      </c>
      <c r="G25" s="820">
        <v>100.2</v>
      </c>
      <c r="H25" s="820">
        <v>4.8</v>
      </c>
      <c r="I25" s="820">
        <v>8797</v>
      </c>
      <c r="J25" s="820">
        <v>8</v>
      </c>
      <c r="K25" s="675">
        <v>339.5</v>
      </c>
      <c r="L25" s="675">
        <v>106.2</v>
      </c>
      <c r="M25" s="862">
        <v>99.8</v>
      </c>
    </row>
    <row r="26" spans="1:13">
      <c r="A26" s="30"/>
      <c r="B26" s="18" t="s">
        <v>17</v>
      </c>
      <c r="C26" s="812" t="s">
        <v>14</v>
      </c>
      <c r="D26" s="236">
        <v>294.89999999999998</v>
      </c>
      <c r="E26" s="820">
        <v>44.9</v>
      </c>
      <c r="F26" s="324">
        <v>90</v>
      </c>
      <c r="G26" s="820">
        <v>101.3</v>
      </c>
      <c r="H26" s="820">
        <v>4.8</v>
      </c>
      <c r="I26" s="820">
        <v>9297</v>
      </c>
      <c r="J26" s="820">
        <v>7</v>
      </c>
      <c r="K26" s="866">
        <v>340.4</v>
      </c>
      <c r="L26" s="857">
        <v>106.5</v>
      </c>
      <c r="M26" s="32">
        <v>100.3</v>
      </c>
    </row>
    <row r="27" spans="1:13">
      <c r="A27" s="30"/>
      <c r="B27" s="18" t="s">
        <v>18</v>
      </c>
      <c r="C27" s="812" t="s">
        <v>14</v>
      </c>
      <c r="D27" s="236">
        <v>295.8</v>
      </c>
      <c r="E27" s="820">
        <v>45.3</v>
      </c>
      <c r="F27" s="820">
        <v>91.3</v>
      </c>
      <c r="G27" s="324">
        <v>101</v>
      </c>
      <c r="H27" s="820">
        <v>4.8</v>
      </c>
      <c r="I27" s="820">
        <v>7196</v>
      </c>
      <c r="J27" s="820">
        <v>9</v>
      </c>
      <c r="K27" s="866">
        <v>341.5</v>
      </c>
      <c r="L27" s="857">
        <v>106.5</v>
      </c>
      <c r="M27" s="32">
        <v>100.3</v>
      </c>
    </row>
    <row r="28" spans="1:13">
      <c r="A28" s="30"/>
      <c r="B28" s="18" t="s">
        <v>19</v>
      </c>
      <c r="C28" s="1003">
        <v>2333.5</v>
      </c>
      <c r="D28" s="236">
        <v>296.60000000000002</v>
      </c>
      <c r="E28" s="820">
        <v>46.1</v>
      </c>
      <c r="F28" s="820">
        <v>92.8</v>
      </c>
      <c r="G28" s="820">
        <v>101.7</v>
      </c>
      <c r="H28" s="820">
        <v>4.9000000000000004</v>
      </c>
      <c r="I28" s="820">
        <v>6105</v>
      </c>
      <c r="J28" s="820">
        <v>13</v>
      </c>
      <c r="K28" s="866">
        <v>341.9</v>
      </c>
      <c r="L28" s="857">
        <v>106.5</v>
      </c>
      <c r="M28" s="32">
        <v>100.1</v>
      </c>
    </row>
    <row r="29" spans="1:13">
      <c r="A29" s="23"/>
      <c r="B29" s="24"/>
      <c r="C29" s="868"/>
      <c r="D29" s="25"/>
      <c r="E29" s="25"/>
      <c r="F29" s="25"/>
      <c r="G29" s="25"/>
      <c r="H29" s="25"/>
      <c r="I29" s="26"/>
      <c r="J29" s="26"/>
      <c r="K29" s="868"/>
      <c r="L29" s="868"/>
      <c r="M29" s="869"/>
    </row>
    <row r="30" spans="1:13">
      <c r="A30" s="17">
        <v>2019</v>
      </c>
      <c r="B30" s="18" t="s">
        <v>20</v>
      </c>
      <c r="C30" s="544" t="s">
        <v>14</v>
      </c>
      <c r="D30" s="544">
        <v>297.3</v>
      </c>
      <c r="E30" s="523">
        <v>49.2</v>
      </c>
      <c r="F30" s="523">
        <v>93.8</v>
      </c>
      <c r="G30" s="523">
        <v>106.7</v>
      </c>
      <c r="H30" s="523">
        <v>5.2</v>
      </c>
      <c r="I30" s="601">
        <v>8910</v>
      </c>
      <c r="J30" s="601">
        <v>11</v>
      </c>
      <c r="K30" s="857">
        <v>352.2</v>
      </c>
      <c r="L30" s="857">
        <v>105</v>
      </c>
      <c r="M30" s="867">
        <v>103</v>
      </c>
    </row>
    <row r="31" spans="1:13">
      <c r="A31" s="23"/>
      <c r="B31" s="18" t="s">
        <v>21</v>
      </c>
      <c r="C31" s="544" t="s">
        <v>14</v>
      </c>
      <c r="D31" s="544">
        <v>298.2</v>
      </c>
      <c r="E31" s="523">
        <v>49.5</v>
      </c>
      <c r="F31" s="523">
        <v>94.2</v>
      </c>
      <c r="G31" s="523">
        <v>100.7</v>
      </c>
      <c r="H31" s="523">
        <v>5.2</v>
      </c>
      <c r="I31" s="601">
        <v>8290</v>
      </c>
      <c r="J31" s="601">
        <v>9</v>
      </c>
      <c r="K31" s="866">
        <v>352.4</v>
      </c>
      <c r="L31" s="857">
        <v>104.9</v>
      </c>
      <c r="M31" s="439">
        <v>100.1</v>
      </c>
    </row>
    <row r="32" spans="1:13">
      <c r="A32" s="23"/>
      <c r="B32" s="18" t="s">
        <v>22</v>
      </c>
      <c r="C32" s="544" t="s">
        <v>14</v>
      </c>
      <c r="D32" s="544">
        <v>299.2</v>
      </c>
      <c r="E32" s="523">
        <v>47.9</v>
      </c>
      <c r="F32" s="523">
        <v>94.8</v>
      </c>
      <c r="G32" s="523">
        <v>96.9</v>
      </c>
      <c r="H32" s="523">
        <v>5.0999999999999996</v>
      </c>
      <c r="I32" s="601">
        <v>8834</v>
      </c>
      <c r="J32" s="601">
        <v>9</v>
      </c>
      <c r="K32" s="866">
        <v>352.7</v>
      </c>
      <c r="L32" s="857">
        <v>104.6</v>
      </c>
      <c r="M32" s="439">
        <v>100.1</v>
      </c>
    </row>
    <row r="33" spans="1:13" ht="27" customHeight="1">
      <c r="A33" s="1229" t="s">
        <v>26</v>
      </c>
      <c r="B33" s="1229"/>
      <c r="C33" s="1229"/>
      <c r="D33" s="1229"/>
      <c r="E33" s="1229"/>
      <c r="F33" s="1229"/>
      <c r="G33" s="1229"/>
      <c r="H33" s="1229"/>
      <c r="I33" s="1229"/>
      <c r="J33" s="1229"/>
      <c r="K33" s="1229"/>
      <c r="L33" s="1229"/>
      <c r="M33" s="1229"/>
    </row>
    <row r="34" spans="1:13" ht="24" customHeight="1">
      <c r="A34" s="1230" t="s">
        <v>27</v>
      </c>
      <c r="B34" s="1230"/>
      <c r="C34" s="1230"/>
      <c r="D34" s="1230"/>
      <c r="E34" s="1230"/>
      <c r="F34" s="1230"/>
      <c r="G34" s="1230"/>
      <c r="H34" s="1230"/>
      <c r="I34" s="1230"/>
      <c r="J34" s="1230"/>
      <c r="K34" s="1230"/>
      <c r="L34" s="1230"/>
      <c r="M34" s="1230"/>
    </row>
  </sheetData>
  <mergeCells count="22">
    <mergeCell ref="A5:E5"/>
    <mergeCell ref="A1:E1"/>
    <mergeCell ref="L1:M1"/>
    <mergeCell ref="A2:E2"/>
    <mergeCell ref="L2:M2"/>
    <mergeCell ref="A4:E4"/>
    <mergeCell ref="A33:M33"/>
    <mergeCell ref="A34:M34"/>
    <mergeCell ref="J6:J12"/>
    <mergeCell ref="K6:M10"/>
    <mergeCell ref="E11:E12"/>
    <mergeCell ref="F11:F12"/>
    <mergeCell ref="G11:G12"/>
    <mergeCell ref="K11:K12"/>
    <mergeCell ref="L11:L12"/>
    <mergeCell ref="M11:M12"/>
    <mergeCell ref="A6:B12"/>
    <mergeCell ref="C6:C12"/>
    <mergeCell ref="D6:D12"/>
    <mergeCell ref="E6:G10"/>
    <mergeCell ref="H6:H12"/>
    <mergeCell ref="I6:I12"/>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of tables"/>
    <hyperlink ref="L1:M2" location="'Spis tablic     List of tables'!A4" display="Powrót do spisu tablic"/>
  </hyperlinks>
  <pageMargins left="0.70866141732283472" right="0.70866141732283472" top="0.74803149606299213" bottom="0.74803149606299213" header="0.31496062992125984" footer="0.31496062992125984"/>
  <pageSetup paperSize="9" scale="8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31"/>
  <sheetViews>
    <sheetView showGridLines="0" zoomScaleNormal="100" workbookViewId="0">
      <selection sqref="A1:D1"/>
    </sheetView>
  </sheetViews>
  <sheetFormatPr defaultRowHeight="15"/>
  <cols>
    <col min="1" max="1" width="6.42578125" customWidth="1"/>
    <col min="2" max="2" width="17.85546875" customWidth="1"/>
    <col min="3" max="12" width="10.85546875" customWidth="1"/>
    <col min="13" max="13" width="14.140625" customWidth="1"/>
  </cols>
  <sheetData>
    <row r="1" spans="1:13">
      <c r="A1" s="1251" t="s">
        <v>172</v>
      </c>
      <c r="B1" s="1251"/>
      <c r="C1" s="1251"/>
      <c r="D1" s="1251"/>
      <c r="E1" s="182"/>
      <c r="H1" s="182"/>
      <c r="I1" s="182"/>
      <c r="J1" s="182"/>
      <c r="K1" s="183"/>
      <c r="L1" s="1371" t="s">
        <v>1</v>
      </c>
      <c r="M1" s="1371"/>
    </row>
    <row r="2" spans="1:13">
      <c r="A2" s="1396" t="s">
        <v>173</v>
      </c>
      <c r="B2" s="1396"/>
      <c r="C2" s="1396"/>
      <c r="D2" s="1396"/>
      <c r="E2" s="182"/>
      <c r="H2" s="182"/>
      <c r="I2" s="182"/>
      <c r="J2" s="182"/>
      <c r="K2" s="183"/>
      <c r="L2" s="1326" t="s">
        <v>3</v>
      </c>
      <c r="M2" s="1326"/>
    </row>
    <row r="3" spans="1:13">
      <c r="A3" s="1416" t="s">
        <v>78</v>
      </c>
      <c r="B3" s="1417"/>
      <c r="C3" s="1426" t="s">
        <v>174</v>
      </c>
      <c r="D3" s="1427"/>
      <c r="E3" s="1427"/>
      <c r="F3" s="1428"/>
      <c r="G3" s="1429" t="s">
        <v>175</v>
      </c>
      <c r="H3" s="1430"/>
      <c r="I3" s="1430"/>
      <c r="J3" s="1430"/>
      <c r="K3" s="1430"/>
      <c r="L3" s="1430"/>
      <c r="M3" s="1430"/>
    </row>
    <row r="4" spans="1:13">
      <c r="A4" s="1418"/>
      <c r="B4" s="1425"/>
      <c r="C4" s="1431" t="s">
        <v>176</v>
      </c>
      <c r="D4" s="1432"/>
      <c r="E4" s="1432"/>
      <c r="F4" s="1433"/>
      <c r="G4" s="1434" t="s">
        <v>177</v>
      </c>
      <c r="H4" s="1435"/>
      <c r="I4" s="1435"/>
      <c r="J4" s="1435"/>
      <c r="K4" s="1435"/>
      <c r="L4" s="1435"/>
      <c r="M4" s="1435"/>
    </row>
    <row r="5" spans="1:13">
      <c r="A5" s="1418"/>
      <c r="B5" s="1425"/>
      <c r="C5" s="1436" t="s">
        <v>66</v>
      </c>
      <c r="D5" s="1452" t="s">
        <v>178</v>
      </c>
      <c r="E5" s="1453"/>
      <c r="F5" s="1454"/>
      <c r="G5" s="1441" t="s">
        <v>179</v>
      </c>
      <c r="H5" s="1441" t="s">
        <v>180</v>
      </c>
      <c r="I5" s="1441" t="s">
        <v>181</v>
      </c>
      <c r="J5" s="1441" t="s">
        <v>182</v>
      </c>
      <c r="K5" s="1441" t="s">
        <v>183</v>
      </c>
      <c r="L5" s="1441" t="s">
        <v>184</v>
      </c>
      <c r="M5" s="1444" t="s">
        <v>1188</v>
      </c>
    </row>
    <row r="6" spans="1:13">
      <c r="A6" s="1418"/>
      <c r="B6" s="1425"/>
      <c r="C6" s="1437"/>
      <c r="D6" s="1447" t="s">
        <v>185</v>
      </c>
      <c r="E6" s="1447" t="s">
        <v>186</v>
      </c>
      <c r="F6" s="1447" t="s">
        <v>187</v>
      </c>
      <c r="G6" s="1442"/>
      <c r="H6" s="1442"/>
      <c r="I6" s="1442"/>
      <c r="J6" s="1442"/>
      <c r="K6" s="1442"/>
      <c r="L6" s="1442"/>
      <c r="M6" s="1445"/>
    </row>
    <row r="7" spans="1:13">
      <c r="A7" s="1418"/>
      <c r="B7" s="1425"/>
      <c r="C7" s="1437"/>
      <c r="D7" s="1442"/>
      <c r="E7" s="1442"/>
      <c r="F7" s="1442"/>
      <c r="G7" s="1442"/>
      <c r="H7" s="1442"/>
      <c r="I7" s="1442"/>
      <c r="J7" s="1442"/>
      <c r="K7" s="1442"/>
      <c r="L7" s="1442"/>
      <c r="M7" s="1445"/>
    </row>
    <row r="8" spans="1:13">
      <c r="A8" s="1418"/>
      <c r="B8" s="1425"/>
      <c r="C8" s="1437"/>
      <c r="D8" s="1442"/>
      <c r="E8" s="1442"/>
      <c r="F8" s="1442"/>
      <c r="G8" s="1442"/>
      <c r="H8" s="1442"/>
      <c r="I8" s="1442"/>
      <c r="J8" s="1442"/>
      <c r="K8" s="1442"/>
      <c r="L8" s="1442"/>
      <c r="M8" s="1445"/>
    </row>
    <row r="9" spans="1:13">
      <c r="A9" s="1418"/>
      <c r="B9" s="1425"/>
      <c r="C9" s="1437"/>
      <c r="D9" s="1442"/>
      <c r="E9" s="1442"/>
      <c r="F9" s="1442"/>
      <c r="G9" s="1442"/>
      <c r="H9" s="1442"/>
      <c r="I9" s="1442"/>
      <c r="J9" s="1442"/>
      <c r="K9" s="1442"/>
      <c r="L9" s="1442"/>
      <c r="M9" s="1445"/>
    </row>
    <row r="10" spans="1:13">
      <c r="A10" s="1418"/>
      <c r="B10" s="1425"/>
      <c r="C10" s="1437"/>
      <c r="D10" s="1442"/>
      <c r="E10" s="1442"/>
      <c r="F10" s="1442"/>
      <c r="G10" s="1442"/>
      <c r="H10" s="1442"/>
      <c r="I10" s="1442"/>
      <c r="J10" s="1442"/>
      <c r="K10" s="1442"/>
      <c r="L10" s="1442"/>
      <c r="M10" s="1445"/>
    </row>
    <row r="11" spans="1:13">
      <c r="A11" s="1418"/>
      <c r="B11" s="1425"/>
      <c r="C11" s="1437"/>
      <c r="D11" s="1442"/>
      <c r="E11" s="1442"/>
      <c r="F11" s="1442"/>
      <c r="G11" s="1442"/>
      <c r="H11" s="1442"/>
      <c r="I11" s="1442"/>
      <c r="J11" s="1442"/>
      <c r="K11" s="1442"/>
      <c r="L11" s="1442"/>
      <c r="M11" s="1445"/>
    </row>
    <row r="12" spans="1:13">
      <c r="A12" s="1418"/>
      <c r="B12" s="1425"/>
      <c r="C12" s="1437"/>
      <c r="D12" s="1442"/>
      <c r="E12" s="1442"/>
      <c r="F12" s="1442"/>
      <c r="G12" s="1442"/>
      <c r="H12" s="1442"/>
      <c r="I12" s="1442"/>
      <c r="J12" s="1442"/>
      <c r="K12" s="1442"/>
      <c r="L12" s="1442"/>
      <c r="M12" s="1445"/>
    </row>
    <row r="13" spans="1:13">
      <c r="A13" s="1418"/>
      <c r="B13" s="1425"/>
      <c r="C13" s="1437"/>
      <c r="D13" s="1442"/>
      <c r="E13" s="1442"/>
      <c r="F13" s="1442"/>
      <c r="G13" s="1442"/>
      <c r="H13" s="1442"/>
      <c r="I13" s="1442"/>
      <c r="J13" s="1442"/>
      <c r="K13" s="1442"/>
      <c r="L13" s="1442"/>
      <c r="M13" s="1445"/>
    </row>
    <row r="14" spans="1:13">
      <c r="A14" s="1418"/>
      <c r="B14" s="1425"/>
      <c r="C14" s="1437"/>
      <c r="D14" s="1442"/>
      <c r="E14" s="1442"/>
      <c r="F14" s="1442"/>
      <c r="G14" s="1442"/>
      <c r="H14" s="1442"/>
      <c r="I14" s="1442"/>
      <c r="J14" s="1442"/>
      <c r="K14" s="1442"/>
      <c r="L14" s="1442"/>
      <c r="M14" s="1445"/>
    </row>
    <row r="15" spans="1:13">
      <c r="A15" s="1418"/>
      <c r="B15" s="1425"/>
      <c r="C15" s="1437"/>
      <c r="D15" s="1442"/>
      <c r="E15" s="1442"/>
      <c r="F15" s="1442"/>
      <c r="G15" s="1442"/>
      <c r="H15" s="1442"/>
      <c r="I15" s="1442"/>
      <c r="J15" s="1442"/>
      <c r="K15" s="1442"/>
      <c r="L15" s="1442"/>
      <c r="M15" s="1445"/>
    </row>
    <row r="16" spans="1:13">
      <c r="A16" s="1418"/>
      <c r="B16" s="1425"/>
      <c r="C16" s="1437"/>
      <c r="D16" s="1442"/>
      <c r="E16" s="1442"/>
      <c r="F16" s="1442"/>
      <c r="G16" s="1442"/>
      <c r="H16" s="1442"/>
      <c r="I16" s="1442"/>
      <c r="J16" s="1442"/>
      <c r="K16" s="1442"/>
      <c r="L16" s="1442"/>
      <c r="M16" s="1445"/>
    </row>
    <row r="17" spans="1:14" ht="41.25" customHeight="1">
      <c r="A17" s="1418"/>
      <c r="B17" s="1425"/>
      <c r="C17" s="1438"/>
      <c r="D17" s="1443"/>
      <c r="E17" s="1443"/>
      <c r="F17" s="1443"/>
      <c r="G17" s="1443"/>
      <c r="H17" s="1443"/>
      <c r="I17" s="1443"/>
      <c r="J17" s="1443"/>
      <c r="K17" s="1443"/>
      <c r="L17" s="1443"/>
      <c r="M17" s="1446"/>
    </row>
    <row r="18" spans="1:14">
      <c r="A18" s="1420"/>
      <c r="B18" s="1421"/>
      <c r="C18" s="1448" t="s">
        <v>1574</v>
      </c>
      <c r="D18" s="1449"/>
      <c r="E18" s="1449"/>
      <c r="F18" s="1450"/>
      <c r="G18" s="1451" t="s">
        <v>166</v>
      </c>
      <c r="H18" s="1449"/>
      <c r="I18" s="1449"/>
      <c r="J18" s="1449"/>
      <c r="K18" s="1449"/>
      <c r="L18" s="1449"/>
      <c r="M18" s="1449"/>
    </row>
    <row r="19" spans="1:14">
      <c r="A19" s="170"/>
      <c r="B19" s="184"/>
      <c r="C19" s="172"/>
      <c r="D19" s="172"/>
      <c r="E19" s="172"/>
      <c r="F19" s="172"/>
      <c r="G19" s="172"/>
      <c r="H19" s="172"/>
      <c r="I19" s="172"/>
      <c r="J19" s="172"/>
      <c r="K19" s="172"/>
      <c r="L19" s="172"/>
      <c r="M19" s="173"/>
    </row>
    <row r="20" spans="1:14">
      <c r="A20" s="174">
        <v>2017</v>
      </c>
      <c r="B20" s="186" t="s">
        <v>169</v>
      </c>
      <c r="C20" s="401">
        <v>42</v>
      </c>
      <c r="D20" s="401">
        <v>21</v>
      </c>
      <c r="E20" s="401">
        <v>28</v>
      </c>
      <c r="F20" s="401">
        <v>14</v>
      </c>
      <c r="G20" s="544">
        <v>4</v>
      </c>
      <c r="H20" s="544">
        <v>3.6</v>
      </c>
      <c r="I20" s="544">
        <v>4.5</v>
      </c>
      <c r="J20" s="544">
        <v>4.0999999999999996</v>
      </c>
      <c r="K20" s="544">
        <v>3.8</v>
      </c>
      <c r="L20" s="544">
        <v>13.5</v>
      </c>
      <c r="M20" s="185">
        <v>4.8</v>
      </c>
    </row>
    <row r="21" spans="1:14">
      <c r="A21" s="177"/>
      <c r="B21" s="187"/>
      <c r="C21" s="546"/>
      <c r="D21" s="546"/>
      <c r="E21" s="546"/>
      <c r="F21" s="546"/>
      <c r="G21" s="546"/>
      <c r="H21" s="546"/>
      <c r="I21" s="546"/>
      <c r="J21" s="546"/>
      <c r="K21" s="546"/>
      <c r="L21" s="546"/>
      <c r="M21" s="188"/>
    </row>
    <row r="22" spans="1:14">
      <c r="A22" s="174">
        <v>2018</v>
      </c>
      <c r="B22" s="186" t="s">
        <v>91</v>
      </c>
      <c r="C22" s="401">
        <v>36</v>
      </c>
      <c r="D22" s="401">
        <v>15</v>
      </c>
      <c r="E22" s="401">
        <v>19</v>
      </c>
      <c r="F22" s="401">
        <v>16</v>
      </c>
      <c r="G22" s="544">
        <v>3.5</v>
      </c>
      <c r="H22" s="544">
        <v>3.6</v>
      </c>
      <c r="I22" s="544">
        <v>3.3</v>
      </c>
      <c r="J22" s="544">
        <v>2.9</v>
      </c>
      <c r="K22" s="544">
        <v>4.2</v>
      </c>
      <c r="L22" s="544">
        <v>8.9</v>
      </c>
      <c r="M22" s="185">
        <v>4.8</v>
      </c>
    </row>
    <row r="23" spans="1:14">
      <c r="A23" s="174"/>
      <c r="B23" s="162" t="s">
        <v>167</v>
      </c>
      <c r="C23" s="886">
        <v>33</v>
      </c>
      <c r="D23" s="621">
        <v>12</v>
      </c>
      <c r="E23" s="621">
        <v>17</v>
      </c>
      <c r="F23" s="621">
        <v>16</v>
      </c>
      <c r="G23" s="621">
        <v>3.2</v>
      </c>
      <c r="H23" s="839">
        <v>3.6</v>
      </c>
      <c r="I23" s="839">
        <v>2.7</v>
      </c>
      <c r="J23" s="887">
        <v>2.6</v>
      </c>
      <c r="K23" s="887">
        <v>4.3</v>
      </c>
      <c r="L23" s="887">
        <v>9.8000000000000007</v>
      </c>
      <c r="M23" s="477">
        <v>5.2307692307692308</v>
      </c>
    </row>
    <row r="24" spans="1:14">
      <c r="A24" s="174"/>
      <c r="B24" s="189" t="s">
        <v>168</v>
      </c>
      <c r="C24" s="886">
        <v>27</v>
      </c>
      <c r="D24" s="621">
        <v>12</v>
      </c>
      <c r="E24" s="621">
        <v>17</v>
      </c>
      <c r="F24" s="621">
        <v>10</v>
      </c>
      <c r="G24" s="621">
        <v>2.6</v>
      </c>
      <c r="H24" s="839">
        <v>2.6</v>
      </c>
      <c r="I24" s="839">
        <v>2.6</v>
      </c>
      <c r="J24" s="887">
        <v>2.5</v>
      </c>
      <c r="K24" s="887">
        <v>2.6</v>
      </c>
      <c r="L24" s="887">
        <v>8.8000000000000007</v>
      </c>
      <c r="M24" s="477">
        <v>3.9</v>
      </c>
    </row>
    <row r="25" spans="1:14">
      <c r="A25" s="174"/>
      <c r="B25" s="191" t="s">
        <v>169</v>
      </c>
      <c r="C25" s="1164">
        <v>28</v>
      </c>
      <c r="D25" s="621">
        <v>16</v>
      </c>
      <c r="E25" s="621">
        <v>22</v>
      </c>
      <c r="F25" s="621">
        <v>6</v>
      </c>
      <c r="G25" s="1164">
        <v>2.7</v>
      </c>
      <c r="H25" s="839">
        <v>2</v>
      </c>
      <c r="I25" s="621">
        <v>3.5</v>
      </c>
      <c r="J25" s="621">
        <v>3.3</v>
      </c>
      <c r="K25" s="1164">
        <v>1.6</v>
      </c>
      <c r="L25" s="621">
        <v>8.5</v>
      </c>
      <c r="M25" s="477">
        <v>3.2</v>
      </c>
    </row>
    <row r="26" spans="1:14">
      <c r="A26" s="174"/>
      <c r="B26" s="985"/>
      <c r="C26" s="1164"/>
      <c r="D26" s="621"/>
      <c r="E26" s="621"/>
      <c r="F26" s="621"/>
      <c r="G26" s="1164"/>
      <c r="H26" s="839"/>
      <c r="I26" s="621"/>
      <c r="J26" s="621"/>
      <c r="K26" s="1164"/>
      <c r="L26" s="621"/>
      <c r="M26" s="477"/>
    </row>
    <row r="27" spans="1:14">
      <c r="A27" s="174">
        <v>2019</v>
      </c>
      <c r="B27" s="186" t="s">
        <v>91</v>
      </c>
      <c r="C27" s="621">
        <v>30</v>
      </c>
      <c r="D27" s="621">
        <v>18</v>
      </c>
      <c r="E27" s="621">
        <v>21</v>
      </c>
      <c r="F27" s="621">
        <v>9</v>
      </c>
      <c r="G27" s="839">
        <v>2.8</v>
      </c>
      <c r="H27" s="839">
        <v>2.1</v>
      </c>
      <c r="I27" s="839">
        <v>3.8</v>
      </c>
      <c r="J27" s="839">
        <v>3.2</v>
      </c>
      <c r="K27" s="839">
        <v>2.2999999999999998</v>
      </c>
      <c r="L27" s="839">
        <v>7.3</v>
      </c>
      <c r="M27" s="185">
        <v>4.2</v>
      </c>
    </row>
    <row r="28" spans="1:14">
      <c r="A28" s="180"/>
      <c r="B28" s="190" t="s">
        <v>60</v>
      </c>
      <c r="C28" s="838">
        <f>C27*100/C22</f>
        <v>83.333333333333329</v>
      </c>
      <c r="D28" s="838">
        <f t="shared" ref="D28:F28" si="0">D27*100/D22</f>
        <v>120</v>
      </c>
      <c r="E28" s="838">
        <f t="shared" si="0"/>
        <v>110.52631578947368</v>
      </c>
      <c r="F28" s="838">
        <f t="shared" si="0"/>
        <v>56.25</v>
      </c>
      <c r="G28" s="838" t="s">
        <v>12</v>
      </c>
      <c r="H28" s="838" t="s">
        <v>12</v>
      </c>
      <c r="I28" s="838" t="s">
        <v>12</v>
      </c>
      <c r="J28" s="838" t="s">
        <v>12</v>
      </c>
      <c r="K28" s="838" t="s">
        <v>12</v>
      </c>
      <c r="L28" s="838" t="s">
        <v>12</v>
      </c>
      <c r="M28" s="188" t="s">
        <v>12</v>
      </c>
      <c r="N28" s="451"/>
    </row>
    <row r="29" spans="1:14">
      <c r="A29" s="180"/>
      <c r="B29" s="190" t="s">
        <v>143</v>
      </c>
      <c r="C29" s="838">
        <f>C27*100/C25</f>
        <v>107.14285714285714</v>
      </c>
      <c r="D29" s="838">
        <f t="shared" ref="D29:F29" si="1">D27*100/D25</f>
        <v>112.5</v>
      </c>
      <c r="E29" s="838">
        <f t="shared" si="1"/>
        <v>95.454545454545453</v>
      </c>
      <c r="F29" s="838">
        <f t="shared" si="1"/>
        <v>150</v>
      </c>
      <c r="G29" s="838" t="s">
        <v>12</v>
      </c>
      <c r="H29" s="838" t="s">
        <v>12</v>
      </c>
      <c r="I29" s="838" t="s">
        <v>12</v>
      </c>
      <c r="J29" s="838" t="s">
        <v>12</v>
      </c>
      <c r="K29" s="838" t="s">
        <v>12</v>
      </c>
      <c r="L29" s="838" t="s">
        <v>12</v>
      </c>
      <c r="M29" s="188" t="s">
        <v>12</v>
      </c>
      <c r="N29" s="451"/>
    </row>
    <row r="30" spans="1:14">
      <c r="A30" s="1439" t="s">
        <v>188</v>
      </c>
      <c r="B30" s="1439"/>
      <c r="C30" s="1439"/>
      <c r="D30" s="1439"/>
      <c r="E30" s="1439"/>
      <c r="F30" s="1439"/>
      <c r="G30" s="1439"/>
      <c r="H30" s="1439"/>
      <c r="I30" s="1439"/>
      <c r="J30" s="1439"/>
      <c r="K30" s="1439"/>
      <c r="L30" s="1439"/>
      <c r="M30" s="1439"/>
    </row>
    <row r="31" spans="1:14">
      <c r="A31" s="1440" t="s">
        <v>171</v>
      </c>
      <c r="B31" s="1440"/>
      <c r="C31" s="1440"/>
      <c r="D31" s="1440"/>
      <c r="E31" s="1440"/>
      <c r="F31" s="1440"/>
      <c r="G31" s="1440"/>
      <c r="H31" s="1440"/>
      <c r="I31" s="1440"/>
      <c r="J31" s="1440"/>
      <c r="K31" s="1440"/>
      <c r="L31" s="1440"/>
      <c r="M31" s="1440"/>
    </row>
  </sheetData>
  <mergeCells count="25">
    <mergeCell ref="A30:M30"/>
    <mergeCell ref="A31:M31"/>
    <mergeCell ref="L5:L17"/>
    <mergeCell ref="M5:M17"/>
    <mergeCell ref="D6:D17"/>
    <mergeCell ref="E6:E17"/>
    <mergeCell ref="F6:F17"/>
    <mergeCell ref="C18:F18"/>
    <mergeCell ref="G18:M18"/>
    <mergeCell ref="D5:F5"/>
    <mergeCell ref="G5:G17"/>
    <mergeCell ref="H5:H17"/>
    <mergeCell ref="I5:I17"/>
    <mergeCell ref="J5:J17"/>
    <mergeCell ref="K5:K17"/>
    <mergeCell ref="A1:D1"/>
    <mergeCell ref="L1:M1"/>
    <mergeCell ref="A2:D2"/>
    <mergeCell ref="L2:M2"/>
    <mergeCell ref="A3:B18"/>
    <mergeCell ref="C3:F3"/>
    <mergeCell ref="G3:M3"/>
    <mergeCell ref="C4:F4"/>
    <mergeCell ref="G4:M4"/>
    <mergeCell ref="C5:C17"/>
  </mergeCells>
  <hyperlinks>
    <hyperlink ref="L1:M2" location="'Spis tablic     List of tables'!A22" display="Powrót do spisu tablic"/>
    <hyperlink ref="L2:M2" location="'Spis tablic     List of tables'!A22" display="Return to list of tables"/>
    <hyperlink ref="L2" location="'Spis tablic     List of tables'!A1" display="Return to list tables"/>
    <hyperlink ref="L1:M1" location="'Spis tablic     List of tables'!A22" display="Powrót do spisu tablic"/>
    <hyperlink ref="L1" location="'Spis tablic     List of tables'!A1" display="Powrót do spisu tablic"/>
  </hyperlinks>
  <pageMargins left="0.7" right="0.7" top="0.75" bottom="0.75" header="0.3" footer="0.3"/>
  <pageSetup paperSize="9" scale="8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9"/>
  <sheetViews>
    <sheetView showGridLines="0" zoomScaleNormal="100" workbookViewId="0">
      <selection sqref="A1:F1"/>
    </sheetView>
  </sheetViews>
  <sheetFormatPr defaultRowHeight="15"/>
  <cols>
    <col min="1" max="1" width="6.42578125" customWidth="1"/>
    <col min="2" max="2" width="17.85546875" customWidth="1"/>
    <col min="3" max="6" width="16.28515625" customWidth="1"/>
    <col min="7" max="7" width="21.140625" customWidth="1"/>
    <col min="8" max="8" width="20.5703125" customWidth="1"/>
    <col min="9" max="9" width="15.42578125" customWidth="1"/>
  </cols>
  <sheetData>
    <row r="1" spans="1:9" ht="15.75">
      <c r="A1" s="1455" t="s">
        <v>189</v>
      </c>
      <c r="B1" s="1455"/>
      <c r="C1" s="1455"/>
      <c r="D1" s="1455"/>
      <c r="E1" s="1455"/>
      <c r="F1" s="1455"/>
      <c r="H1" s="1292" t="s">
        <v>1</v>
      </c>
      <c r="I1" s="1292"/>
    </row>
    <row r="2" spans="1:9">
      <c r="A2" s="1456" t="s">
        <v>190</v>
      </c>
      <c r="B2" s="1456"/>
      <c r="C2" s="1456"/>
      <c r="D2" s="1456"/>
      <c r="E2" s="1456"/>
      <c r="F2" s="1456"/>
      <c r="H2" s="1275" t="s">
        <v>3</v>
      </c>
      <c r="I2" s="1275"/>
    </row>
    <row r="3" spans="1:9">
      <c r="A3" s="192"/>
      <c r="B3" s="192"/>
      <c r="C3" s="192"/>
      <c r="D3" s="192"/>
      <c r="E3" s="192"/>
      <c r="F3" s="192"/>
      <c r="H3" s="70"/>
      <c r="I3" s="70"/>
    </row>
    <row r="4" spans="1:9">
      <c r="A4" s="1457" t="s">
        <v>191</v>
      </c>
      <c r="B4" s="1457"/>
      <c r="C4" s="1457"/>
      <c r="D4" s="1457"/>
      <c r="E4" s="1457"/>
      <c r="F4" s="1457"/>
      <c r="G4" s="1457"/>
      <c r="H4" s="1458"/>
      <c r="I4" s="1458"/>
    </row>
    <row r="5" spans="1:9">
      <c r="A5" s="1462" t="s">
        <v>192</v>
      </c>
      <c r="B5" s="1462"/>
      <c r="C5" s="1462"/>
      <c r="D5" s="1462"/>
      <c r="E5" s="1462"/>
      <c r="F5" s="1462"/>
      <c r="G5" s="1462"/>
      <c r="H5" s="1458"/>
      <c r="I5" s="1458"/>
    </row>
    <row r="6" spans="1:9">
      <c r="A6" s="1463" t="s">
        <v>1024</v>
      </c>
      <c r="B6" s="1464"/>
      <c r="C6" s="1467"/>
      <c r="D6" s="1467"/>
      <c r="E6" s="1467"/>
      <c r="F6" s="1467"/>
      <c r="G6" s="1467"/>
      <c r="H6" s="1467"/>
      <c r="I6" s="1468"/>
    </row>
    <row r="7" spans="1:9">
      <c r="A7" s="1465"/>
      <c r="B7" s="1466"/>
      <c r="C7" s="1335" t="s">
        <v>71</v>
      </c>
      <c r="D7" s="1469" t="s">
        <v>193</v>
      </c>
      <c r="E7" s="1469"/>
      <c r="F7" s="1469"/>
      <c r="G7" s="1469"/>
      <c r="H7" s="1469"/>
      <c r="I7" s="1470" t="s">
        <v>194</v>
      </c>
    </row>
    <row r="8" spans="1:9" ht="85.5">
      <c r="A8" s="1465"/>
      <c r="B8" s="1466"/>
      <c r="C8" s="1336"/>
      <c r="D8" s="105" t="s">
        <v>82</v>
      </c>
      <c r="E8" s="105" t="s">
        <v>195</v>
      </c>
      <c r="F8" s="95" t="s">
        <v>196</v>
      </c>
      <c r="G8" s="109" t="s">
        <v>197</v>
      </c>
      <c r="H8" s="109" t="s">
        <v>198</v>
      </c>
      <c r="I8" s="1341"/>
    </row>
    <row r="9" spans="1:9">
      <c r="A9" s="193"/>
      <c r="B9" s="194"/>
      <c r="C9" s="1459" t="s">
        <v>1334</v>
      </c>
      <c r="D9" s="1459"/>
      <c r="E9" s="1459"/>
      <c r="F9" s="1459"/>
      <c r="G9" s="1459"/>
      <c r="H9" s="1459"/>
      <c r="I9" s="1460"/>
    </row>
    <row r="10" spans="1:9">
      <c r="A10" s="195"/>
      <c r="B10" s="196"/>
      <c r="C10" s="197"/>
      <c r="D10" s="197"/>
      <c r="E10" s="197"/>
      <c r="F10" s="197"/>
      <c r="G10" s="197"/>
      <c r="H10" s="197"/>
      <c r="I10" s="198"/>
    </row>
    <row r="11" spans="1:9">
      <c r="A11" s="199">
        <v>2017</v>
      </c>
      <c r="B11" s="112" t="s">
        <v>84</v>
      </c>
      <c r="C11" s="387">
        <v>4620.1899999999996</v>
      </c>
      <c r="D11" s="882">
        <v>4586.75</v>
      </c>
      <c r="E11" s="387">
        <v>7137.34</v>
      </c>
      <c r="F11" s="387">
        <v>4470.45</v>
      </c>
      <c r="G11" s="882">
        <v>6995.7</v>
      </c>
      <c r="H11" s="387">
        <v>4523.93</v>
      </c>
      <c r="I11" s="870">
        <v>4413.05</v>
      </c>
    </row>
    <row r="12" spans="1:9">
      <c r="A12" s="201"/>
      <c r="B12" s="114" t="s">
        <v>74</v>
      </c>
      <c r="C12" s="873">
        <v>106</v>
      </c>
      <c r="D12" s="873">
        <v>105.4</v>
      </c>
      <c r="E12" s="873">
        <v>91.3</v>
      </c>
      <c r="F12" s="873">
        <v>105.9</v>
      </c>
      <c r="G12" s="873">
        <v>102.5</v>
      </c>
      <c r="H12" s="873">
        <v>103.7</v>
      </c>
      <c r="I12" s="874">
        <v>107.7</v>
      </c>
    </row>
    <row r="13" spans="1:9">
      <c r="A13" s="201"/>
      <c r="B13" s="98"/>
      <c r="C13" s="387"/>
      <c r="D13" s="882"/>
      <c r="E13" s="882"/>
      <c r="F13" s="882"/>
      <c r="G13" s="387"/>
      <c r="H13" s="387"/>
      <c r="I13" s="870"/>
    </row>
    <row r="14" spans="1:9">
      <c r="A14" s="201">
        <v>2018</v>
      </c>
      <c r="B14" s="112" t="s">
        <v>90</v>
      </c>
      <c r="C14" s="387">
        <v>4678.32</v>
      </c>
      <c r="D14" s="882">
        <v>4626.9799999999996</v>
      </c>
      <c r="E14" s="387">
        <v>6662.15</v>
      </c>
      <c r="F14" s="387">
        <v>4548.49</v>
      </c>
      <c r="G14" s="882">
        <v>6444.83</v>
      </c>
      <c r="H14" s="387">
        <v>4350.5600000000004</v>
      </c>
      <c r="I14" s="870">
        <v>4293.33</v>
      </c>
    </row>
    <row r="15" spans="1:9">
      <c r="A15" s="201"/>
      <c r="B15" s="98" t="s">
        <v>91</v>
      </c>
      <c r="C15" s="882">
        <v>4805.5</v>
      </c>
      <c r="D15" s="882">
        <v>4830.62</v>
      </c>
      <c r="E15" s="882">
        <v>7179.53</v>
      </c>
      <c r="F15" s="882">
        <v>4678.72</v>
      </c>
      <c r="G15" s="882">
        <v>8484.35</v>
      </c>
      <c r="H15" s="882">
        <v>4481.72</v>
      </c>
      <c r="I15" s="883">
        <v>4490.43</v>
      </c>
    </row>
    <row r="16" spans="1:9">
      <c r="A16" s="201"/>
      <c r="B16" s="98" t="s">
        <v>92</v>
      </c>
      <c r="C16" s="387">
        <v>4819.13</v>
      </c>
      <c r="D16" s="882">
        <v>4843.8599999999997</v>
      </c>
      <c r="E16" s="387">
        <v>8113.07</v>
      </c>
      <c r="F16" s="387">
        <v>4700.1499999999996</v>
      </c>
      <c r="G16" s="387">
        <v>8183.58</v>
      </c>
      <c r="H16" s="387">
        <v>4468.3500000000004</v>
      </c>
      <c r="I16" s="870">
        <v>4535.34</v>
      </c>
    </row>
    <row r="17" spans="1:9">
      <c r="A17" s="201"/>
      <c r="B17" s="98" t="s">
        <v>93</v>
      </c>
      <c r="C17" s="387">
        <v>4812.17</v>
      </c>
      <c r="D17" s="882">
        <v>4814.57</v>
      </c>
      <c r="E17" s="387">
        <v>7755.66</v>
      </c>
      <c r="F17" s="387">
        <v>4683.05</v>
      </c>
      <c r="G17" s="387">
        <v>7841.96</v>
      </c>
      <c r="H17" s="387">
        <v>4507.1899999999996</v>
      </c>
      <c r="I17" s="870">
        <v>4529.09</v>
      </c>
    </row>
    <row r="18" spans="1:9">
      <c r="A18" s="201"/>
      <c r="B18" s="98" t="s">
        <v>61</v>
      </c>
      <c r="C18" s="387">
        <v>4818.79</v>
      </c>
      <c r="D18" s="882">
        <v>4822.24</v>
      </c>
      <c r="E18" s="882">
        <v>7615.5</v>
      </c>
      <c r="F18" s="387">
        <v>4698.7700000000004</v>
      </c>
      <c r="G18" s="882">
        <v>7600.41</v>
      </c>
      <c r="H18" s="882">
        <v>4586.7</v>
      </c>
      <c r="I18" s="870">
        <v>4678.71</v>
      </c>
    </row>
    <row r="19" spans="1:9">
      <c r="A19" s="201"/>
      <c r="B19" s="98" t="s">
        <v>85</v>
      </c>
      <c r="C19" s="387">
        <v>4836.6499999999996</v>
      </c>
      <c r="D19" s="882">
        <v>4830.9399999999996</v>
      </c>
      <c r="E19" s="882">
        <v>7522.28</v>
      </c>
      <c r="F19" s="387">
        <v>4718.59</v>
      </c>
      <c r="G19" s="882">
        <v>7381.48</v>
      </c>
      <c r="H19" s="882">
        <v>4559.7299999999996</v>
      </c>
      <c r="I19" s="870">
        <v>4701.8100000000004</v>
      </c>
    </row>
    <row r="20" spans="1:9">
      <c r="A20" s="201"/>
      <c r="B20" s="98" t="s">
        <v>86</v>
      </c>
      <c r="C20" s="387">
        <v>4849.01</v>
      </c>
      <c r="D20" s="882">
        <v>4844.83</v>
      </c>
      <c r="E20" s="882">
        <v>7520.17</v>
      </c>
      <c r="F20" s="882">
        <v>4732.6000000000004</v>
      </c>
      <c r="G20" s="882">
        <v>7362.82</v>
      </c>
      <c r="H20" s="882">
        <v>4582.6899999999996</v>
      </c>
      <c r="I20" s="870">
        <v>4747.8599999999997</v>
      </c>
    </row>
    <row r="21" spans="1:9">
      <c r="A21" s="201"/>
      <c r="B21" s="98" t="s">
        <v>87</v>
      </c>
      <c r="C21" s="387">
        <v>4859.88</v>
      </c>
      <c r="D21" s="882">
        <v>4857.8900000000003</v>
      </c>
      <c r="E21" s="882">
        <v>7604.44</v>
      </c>
      <c r="F21" s="387">
        <v>4746.1400000000003</v>
      </c>
      <c r="G21" s="882">
        <v>7288.71</v>
      </c>
      <c r="H21" s="882">
        <v>4629.8900000000003</v>
      </c>
      <c r="I21" s="870">
        <v>4755.6899999999996</v>
      </c>
    </row>
    <row r="22" spans="1:9">
      <c r="A22" s="201"/>
      <c r="B22" s="112" t="s">
        <v>88</v>
      </c>
      <c r="C22" s="387">
        <v>4872.78</v>
      </c>
      <c r="D22" s="882">
        <v>4878.72</v>
      </c>
      <c r="E22" s="882">
        <v>7590.17</v>
      </c>
      <c r="F22" s="387">
        <v>4769.78</v>
      </c>
      <c r="G22" s="882">
        <v>7218.42</v>
      </c>
      <c r="H22" s="882">
        <v>4619.1400000000003</v>
      </c>
      <c r="I22" s="870">
        <v>4776.5600000000004</v>
      </c>
    </row>
    <row r="23" spans="1:9">
      <c r="A23" s="201"/>
      <c r="B23" s="112" t="s">
        <v>89</v>
      </c>
      <c r="C23" s="387">
        <v>4887.3599999999997</v>
      </c>
      <c r="D23" s="882">
        <v>4902.72</v>
      </c>
      <c r="E23" s="882">
        <v>7462.39</v>
      </c>
      <c r="F23" s="387">
        <v>4795.8500000000004</v>
      </c>
      <c r="G23" s="882">
        <v>7145.12</v>
      </c>
      <c r="H23" s="882">
        <v>4647.3</v>
      </c>
      <c r="I23" s="870">
        <v>4784.7700000000004</v>
      </c>
    </row>
    <row r="24" spans="1:9">
      <c r="A24" s="201"/>
      <c r="B24" s="112" t="s">
        <v>84</v>
      </c>
      <c r="C24" s="387">
        <v>4916.59</v>
      </c>
      <c r="D24" s="882">
        <v>4935.75</v>
      </c>
      <c r="E24" s="882">
        <v>7750.26</v>
      </c>
      <c r="F24" s="387">
        <v>4819.3100000000004</v>
      </c>
      <c r="G24" s="882">
        <v>7192.22</v>
      </c>
      <c r="H24" s="882">
        <v>4777.09</v>
      </c>
      <c r="I24" s="870">
        <v>4831.66</v>
      </c>
    </row>
    <row r="25" spans="1:9">
      <c r="A25" s="201"/>
      <c r="B25" s="112"/>
      <c r="C25" s="387"/>
      <c r="D25" s="882"/>
      <c r="E25" s="882"/>
      <c r="F25" s="387"/>
      <c r="G25" s="882"/>
      <c r="H25" s="882"/>
      <c r="I25" s="870"/>
    </row>
    <row r="26" spans="1:9">
      <c r="A26" s="201">
        <v>2019</v>
      </c>
      <c r="B26" s="112" t="s">
        <v>90</v>
      </c>
      <c r="C26" s="387">
        <v>5016.88</v>
      </c>
      <c r="D26" s="882">
        <v>4984.74</v>
      </c>
      <c r="E26" s="882">
        <v>6611.7</v>
      </c>
      <c r="F26" s="387">
        <v>4897.58</v>
      </c>
      <c r="G26" s="882">
        <v>6636.95</v>
      </c>
      <c r="H26" s="882">
        <v>4566.03</v>
      </c>
      <c r="I26" s="870">
        <v>4684.87</v>
      </c>
    </row>
    <row r="27" spans="1:9">
      <c r="A27" s="201"/>
      <c r="B27" s="98" t="s">
        <v>91</v>
      </c>
      <c r="C27" s="387">
        <v>5161.5200000000004</v>
      </c>
      <c r="D27" s="882">
        <v>5210.92</v>
      </c>
      <c r="E27" s="882">
        <v>6996.83</v>
      </c>
      <c r="F27" s="387">
        <v>5014.17</v>
      </c>
      <c r="G27" s="882">
        <v>8832.09</v>
      </c>
      <c r="H27" s="882">
        <v>4683.12</v>
      </c>
      <c r="I27" s="870">
        <v>4718.1400000000003</v>
      </c>
    </row>
    <row r="28" spans="1:9">
      <c r="A28" s="201"/>
      <c r="B28" s="114" t="s">
        <v>74</v>
      </c>
      <c r="C28" s="873">
        <v>107.4</v>
      </c>
      <c r="D28" s="873">
        <v>107.9</v>
      </c>
      <c r="E28" s="873">
        <v>97.5</v>
      </c>
      <c r="F28" s="873">
        <v>107.2</v>
      </c>
      <c r="G28" s="873">
        <v>104.1</v>
      </c>
      <c r="H28" s="873">
        <v>104.5</v>
      </c>
      <c r="I28" s="874">
        <v>105.1</v>
      </c>
    </row>
    <row r="29" spans="1:9">
      <c r="A29" s="201"/>
      <c r="B29" s="98"/>
      <c r="C29" s="387"/>
      <c r="D29" s="882"/>
      <c r="E29" s="882"/>
      <c r="F29" s="882"/>
      <c r="G29" s="387"/>
      <c r="H29" s="387"/>
      <c r="I29" s="870"/>
    </row>
    <row r="30" spans="1:9">
      <c r="A30" s="201">
        <v>2018</v>
      </c>
      <c r="B30" s="98" t="s">
        <v>20</v>
      </c>
      <c r="C30" s="882">
        <v>4623.3500000000004</v>
      </c>
      <c r="D30" s="882">
        <v>4635.0200000000004</v>
      </c>
      <c r="E30" s="882">
        <v>7251.92</v>
      </c>
      <c r="F30" s="882">
        <v>4548</v>
      </c>
      <c r="G30" s="882">
        <v>6544.85</v>
      </c>
      <c r="H30" s="882">
        <v>4366.5200000000004</v>
      </c>
      <c r="I30" s="883">
        <v>4248.55</v>
      </c>
    </row>
    <row r="31" spans="1:9">
      <c r="A31" s="201"/>
      <c r="B31" s="98" t="s">
        <v>21</v>
      </c>
      <c r="C31" s="882">
        <v>4710.6499999999996</v>
      </c>
      <c r="D31" s="882">
        <v>4584.47</v>
      </c>
      <c r="E31" s="882">
        <v>6021.48</v>
      </c>
      <c r="F31" s="882">
        <v>4511.28</v>
      </c>
      <c r="G31" s="882">
        <v>6350.74</v>
      </c>
      <c r="H31" s="882">
        <v>4334.57</v>
      </c>
      <c r="I31" s="883">
        <v>4337.4799999999996</v>
      </c>
    </row>
    <row r="32" spans="1:9">
      <c r="A32" s="201"/>
      <c r="B32" s="98" t="s">
        <v>22</v>
      </c>
      <c r="C32" s="882">
        <v>5042.0600000000004</v>
      </c>
      <c r="D32" s="882">
        <v>5237.1099999999997</v>
      </c>
      <c r="E32" s="882">
        <v>8178.59</v>
      </c>
      <c r="F32" s="882">
        <v>4936.24</v>
      </c>
      <c r="G32" s="882">
        <v>12525.61</v>
      </c>
      <c r="H32" s="882">
        <v>4735.37</v>
      </c>
      <c r="I32" s="883">
        <v>4845.3100000000004</v>
      </c>
    </row>
    <row r="33" spans="1:9">
      <c r="A33" s="201"/>
      <c r="B33" s="98" t="s">
        <v>23</v>
      </c>
      <c r="C33" s="882">
        <v>4829.04</v>
      </c>
      <c r="D33" s="882">
        <v>4887.34</v>
      </c>
      <c r="E33" s="882">
        <v>10804.8</v>
      </c>
      <c r="F33" s="882">
        <v>4767.82</v>
      </c>
      <c r="G33" s="882">
        <v>7254.67</v>
      </c>
      <c r="H33" s="882">
        <v>4475.3500000000004</v>
      </c>
      <c r="I33" s="883">
        <v>4611.17</v>
      </c>
    </row>
    <row r="34" spans="1:9">
      <c r="A34" s="201"/>
      <c r="B34" s="202" t="s">
        <v>24</v>
      </c>
      <c r="C34" s="882">
        <v>4734.01</v>
      </c>
      <c r="D34" s="882">
        <v>4698.04</v>
      </c>
      <c r="E34" s="882">
        <v>6300.42</v>
      </c>
      <c r="F34" s="882">
        <v>4624.1499999999996</v>
      </c>
      <c r="G34" s="882">
        <v>6375.49</v>
      </c>
      <c r="H34" s="882">
        <v>4559.42</v>
      </c>
      <c r="I34" s="883">
        <v>4546.59</v>
      </c>
    </row>
    <row r="35" spans="1:9">
      <c r="A35" s="201"/>
      <c r="B35" s="202" t="s">
        <v>25</v>
      </c>
      <c r="C35" s="882">
        <v>4829.41</v>
      </c>
      <c r="D35" s="882">
        <v>4856.38</v>
      </c>
      <c r="E35" s="882">
        <v>6812.05</v>
      </c>
      <c r="F35" s="882">
        <v>4774.43</v>
      </c>
      <c r="G35" s="882">
        <v>6395.56</v>
      </c>
      <c r="H35" s="882">
        <v>4952.96</v>
      </c>
      <c r="I35" s="883">
        <v>4750.5</v>
      </c>
    </row>
    <row r="36" spans="1:9">
      <c r="A36" s="201"/>
      <c r="B36" s="202" t="s">
        <v>13</v>
      </c>
      <c r="C36" s="882">
        <v>4860.6899999999996</v>
      </c>
      <c r="D36" s="882">
        <v>4870.97</v>
      </c>
      <c r="E36" s="882">
        <v>6778.04</v>
      </c>
      <c r="F36" s="882">
        <v>4820.63</v>
      </c>
      <c r="G36" s="882">
        <v>6101.18</v>
      </c>
      <c r="H36" s="882">
        <v>4500.45</v>
      </c>
      <c r="I36" s="883">
        <v>4840.82</v>
      </c>
    </row>
    <row r="37" spans="1:9">
      <c r="A37" s="201"/>
      <c r="B37" s="202" t="s">
        <v>15</v>
      </c>
      <c r="C37" s="882">
        <v>4904.29</v>
      </c>
      <c r="D37" s="882">
        <v>4850.21</v>
      </c>
      <c r="E37" s="882">
        <v>7485.58</v>
      </c>
      <c r="F37" s="882">
        <v>4760.04</v>
      </c>
      <c r="G37" s="882">
        <v>6718.75</v>
      </c>
      <c r="H37" s="882">
        <v>4605.9799999999996</v>
      </c>
      <c r="I37" s="883">
        <v>5002.8500000000004</v>
      </c>
    </row>
    <row r="38" spans="1:9">
      <c r="A38" s="201"/>
      <c r="B38" s="202" t="s">
        <v>16</v>
      </c>
      <c r="C38" s="882">
        <v>4883.93</v>
      </c>
      <c r="D38" s="882">
        <v>4920.42</v>
      </c>
      <c r="E38" s="882">
        <v>8745.93</v>
      </c>
      <c r="F38" s="882">
        <v>4814.91</v>
      </c>
      <c r="G38" s="882">
        <v>6624.63</v>
      </c>
      <c r="H38" s="882">
        <v>4953.83</v>
      </c>
      <c r="I38" s="883">
        <v>4919.13</v>
      </c>
    </row>
    <row r="39" spans="1:9">
      <c r="A39" s="201"/>
      <c r="B39" s="202" t="s">
        <v>17</v>
      </c>
      <c r="C39" s="882">
        <v>4957.97</v>
      </c>
      <c r="D39" s="882">
        <v>5015.49</v>
      </c>
      <c r="E39" s="882">
        <v>7258.78</v>
      </c>
      <c r="F39" s="882">
        <v>4929.5600000000004</v>
      </c>
      <c r="G39" s="882">
        <v>6612.76</v>
      </c>
      <c r="H39" s="882">
        <v>4532.29</v>
      </c>
      <c r="I39" s="883">
        <v>4870.82</v>
      </c>
    </row>
    <row r="40" spans="1:9">
      <c r="A40" s="201"/>
      <c r="B40" s="202" t="s">
        <v>18</v>
      </c>
      <c r="C40" s="882">
        <v>5028.9799999999996</v>
      </c>
      <c r="D40" s="882">
        <v>5039.42</v>
      </c>
      <c r="E40" s="882">
        <v>6818.45</v>
      </c>
      <c r="F40" s="882">
        <v>4948.42</v>
      </c>
      <c r="G40" s="882">
        <v>6536.91</v>
      </c>
      <c r="H40" s="882">
        <v>4842.16</v>
      </c>
      <c r="I40" s="883">
        <v>4753.55</v>
      </c>
    </row>
    <row r="41" spans="1:9">
      <c r="A41" s="201"/>
      <c r="B41" s="202" t="s">
        <v>19</v>
      </c>
      <c r="C41" s="882">
        <v>5244.97</v>
      </c>
      <c r="D41" s="882">
        <v>5262.83</v>
      </c>
      <c r="E41" s="882">
        <v>10548.81</v>
      </c>
      <c r="F41" s="882">
        <v>5050.42</v>
      </c>
      <c r="G41" s="882">
        <v>7519.49</v>
      </c>
      <c r="H41" s="882">
        <v>6100.43</v>
      </c>
      <c r="I41" s="883">
        <v>4879.4399999999996</v>
      </c>
    </row>
    <row r="42" spans="1:9">
      <c r="A42" s="201"/>
      <c r="B42" s="202"/>
      <c r="C42" s="882"/>
      <c r="D42" s="882"/>
      <c r="E42" s="882"/>
      <c r="F42" s="882"/>
      <c r="G42" s="882"/>
      <c r="H42" s="882"/>
      <c r="I42" s="883"/>
    </row>
    <row r="43" spans="1:9">
      <c r="A43" s="201">
        <v>2019</v>
      </c>
      <c r="B43" s="98" t="s">
        <v>20</v>
      </c>
      <c r="C43" s="882">
        <v>4985.5200000000004</v>
      </c>
      <c r="D43" s="882">
        <v>5026.4799999999996</v>
      </c>
      <c r="E43" s="882">
        <v>6811.11</v>
      </c>
      <c r="F43" s="882">
        <v>4939.66</v>
      </c>
      <c r="G43" s="882">
        <v>6683.07</v>
      </c>
      <c r="H43" s="882">
        <v>4564.7700000000004</v>
      </c>
      <c r="I43" s="883">
        <v>4672.62</v>
      </c>
    </row>
    <row r="44" spans="1:9">
      <c r="A44" s="201"/>
      <c r="B44" s="98" t="s">
        <v>21</v>
      </c>
      <c r="C44" s="882">
        <v>5028.51</v>
      </c>
      <c r="D44" s="882">
        <v>4939.54</v>
      </c>
      <c r="E44" s="882">
        <v>6445.58</v>
      </c>
      <c r="F44" s="882">
        <v>4851.4799999999996</v>
      </c>
      <c r="G44" s="882">
        <v>6588.9</v>
      </c>
      <c r="H44" s="882">
        <v>4565.09</v>
      </c>
      <c r="I44" s="883">
        <v>4619.72</v>
      </c>
    </row>
    <row r="45" spans="1:9">
      <c r="A45" s="201"/>
      <c r="B45" s="98" t="s">
        <v>22</v>
      </c>
      <c r="C45" s="882">
        <v>5459.21</v>
      </c>
      <c r="D45" s="882">
        <v>5661.09</v>
      </c>
      <c r="E45" s="882">
        <v>7897.54</v>
      </c>
      <c r="F45" s="882">
        <v>5246.31</v>
      </c>
      <c r="G45" s="882">
        <v>13160.01</v>
      </c>
      <c r="H45" s="882">
        <v>4922.1499999999996</v>
      </c>
      <c r="I45" s="883">
        <v>4749.97</v>
      </c>
    </row>
    <row r="46" spans="1:9">
      <c r="A46" s="201"/>
      <c r="B46" s="114" t="s">
        <v>74</v>
      </c>
      <c r="C46" s="873">
        <v>108.3</v>
      </c>
      <c r="D46" s="873">
        <v>108.1</v>
      </c>
      <c r="E46" s="873">
        <v>96.6</v>
      </c>
      <c r="F46" s="873">
        <v>106.3</v>
      </c>
      <c r="G46" s="873">
        <v>105.1</v>
      </c>
      <c r="H46" s="873">
        <v>103.9</v>
      </c>
      <c r="I46" s="874">
        <v>98</v>
      </c>
    </row>
    <row r="47" spans="1:9">
      <c r="A47" s="201"/>
      <c r="B47" s="100" t="s">
        <v>75</v>
      </c>
      <c r="C47" s="873">
        <v>108.6</v>
      </c>
      <c r="D47" s="873">
        <v>114.6</v>
      </c>
      <c r="E47" s="873">
        <v>122.5</v>
      </c>
      <c r="F47" s="873">
        <v>108.1</v>
      </c>
      <c r="G47" s="873">
        <v>199.7</v>
      </c>
      <c r="H47" s="873">
        <v>107.8</v>
      </c>
      <c r="I47" s="874">
        <v>102.8</v>
      </c>
    </row>
    <row r="48" spans="1:9">
      <c r="A48" s="1461" t="s">
        <v>94</v>
      </c>
      <c r="B48" s="1461"/>
      <c r="C48" s="1461"/>
      <c r="D48" s="1461"/>
      <c r="E48" s="1461"/>
      <c r="F48" s="1461"/>
      <c r="G48" s="1461"/>
      <c r="H48" s="1461"/>
      <c r="I48" s="1461"/>
    </row>
    <row r="49" spans="1:9">
      <c r="A49" s="1323" t="s">
        <v>76</v>
      </c>
      <c r="B49" s="1323"/>
      <c r="C49" s="1323"/>
      <c r="D49" s="1323"/>
      <c r="E49" s="1323"/>
      <c r="F49" s="1323"/>
      <c r="G49" s="1323"/>
      <c r="H49" s="1323"/>
      <c r="I49" s="1323"/>
    </row>
  </sheetData>
  <mergeCells count="16">
    <mergeCell ref="C9:I9"/>
    <mergeCell ref="A48:I48"/>
    <mergeCell ref="A49:I49"/>
    <mergeCell ref="A5:G5"/>
    <mergeCell ref="H5:I5"/>
    <mergeCell ref="A6:B8"/>
    <mergeCell ref="C6:I6"/>
    <mergeCell ref="C7:C8"/>
    <mergeCell ref="D7:H7"/>
    <mergeCell ref="I7:I8"/>
    <mergeCell ref="A1:F1"/>
    <mergeCell ref="H1:I1"/>
    <mergeCell ref="A2:F2"/>
    <mergeCell ref="H2:I2"/>
    <mergeCell ref="A4:G4"/>
    <mergeCell ref="H4:I4"/>
  </mergeCells>
  <hyperlinks>
    <hyperlink ref="H1" location="'Spis tablic     List of tables'!A1" display="Powrót do spisu tablic"/>
    <hyperlink ref="H1:I1" location="'Spis tablic     List of tables'!A25" display="Powrót do spisu tablic"/>
    <hyperlink ref="H2" location="'Spis tablic     List of tables'!A1" display="Return to list tables"/>
    <hyperlink ref="H2:I2" location="'Spis tablic     List of tables'!A25" display="Return to list of tables"/>
    <hyperlink ref="H1:I2" location="'Spis tablic     List of tables'!A23"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4"/>
  <sheetViews>
    <sheetView showGridLines="0" zoomScaleNormal="100" workbookViewId="0">
      <selection sqref="A1:F1"/>
    </sheetView>
  </sheetViews>
  <sheetFormatPr defaultRowHeight="15"/>
  <cols>
    <col min="1" max="1" width="6.42578125" customWidth="1"/>
    <col min="2" max="2" width="17.85546875" customWidth="1"/>
    <col min="3" max="6" width="20" customWidth="1"/>
    <col min="7" max="7" width="19.140625" customWidth="1"/>
    <col min="8" max="8" width="22.28515625" customWidth="1"/>
  </cols>
  <sheetData>
    <row r="1" spans="1:8">
      <c r="A1" s="1471" t="s">
        <v>199</v>
      </c>
      <c r="B1" s="1471"/>
      <c r="C1" s="1471"/>
      <c r="D1" s="1471"/>
      <c r="E1" s="1471"/>
      <c r="F1" s="1471"/>
      <c r="G1" s="203"/>
      <c r="H1" s="93" t="s">
        <v>1</v>
      </c>
    </row>
    <row r="2" spans="1:8">
      <c r="A2" s="1472" t="s">
        <v>200</v>
      </c>
      <c r="B2" s="1472"/>
      <c r="C2" s="1472"/>
      <c r="D2" s="1472"/>
      <c r="E2" s="1472"/>
      <c r="F2" s="1472"/>
      <c r="G2" s="204"/>
      <c r="H2" s="92" t="s">
        <v>3</v>
      </c>
    </row>
    <row r="3" spans="1:8" ht="15" customHeight="1">
      <c r="A3" s="1463" t="s">
        <v>1164</v>
      </c>
      <c r="B3" s="1464"/>
      <c r="C3" s="205"/>
      <c r="D3" s="206"/>
      <c r="E3" s="206"/>
      <c r="F3" s="206"/>
      <c r="G3" s="206"/>
      <c r="H3" s="206"/>
    </row>
    <row r="4" spans="1:8" ht="78" customHeight="1">
      <c r="A4" s="1465"/>
      <c r="B4" s="1466"/>
      <c r="C4" s="104" t="s">
        <v>1189</v>
      </c>
      <c r="D4" s="104" t="s">
        <v>201</v>
      </c>
      <c r="E4" s="104" t="s">
        <v>202</v>
      </c>
      <c r="F4" s="104" t="s">
        <v>203</v>
      </c>
      <c r="G4" s="104" t="s">
        <v>101</v>
      </c>
      <c r="H4" s="102" t="s">
        <v>204</v>
      </c>
    </row>
    <row r="5" spans="1:8">
      <c r="A5" s="1474"/>
      <c r="B5" s="1475"/>
      <c r="C5" s="1473" t="s">
        <v>1342</v>
      </c>
      <c r="D5" s="1473"/>
      <c r="E5" s="1473"/>
      <c r="F5" s="1473"/>
      <c r="G5" s="1473"/>
      <c r="H5" s="1473"/>
    </row>
    <row r="6" spans="1:8">
      <c r="A6" s="195"/>
      <c r="B6" s="207"/>
      <c r="C6" s="104"/>
      <c r="D6" s="104"/>
      <c r="E6" s="104"/>
      <c r="F6" s="104"/>
      <c r="G6" s="104"/>
      <c r="H6" s="102"/>
    </row>
    <row r="7" spans="1:8">
      <c r="A7" s="199">
        <v>2017</v>
      </c>
      <c r="B7" s="112" t="s">
        <v>84</v>
      </c>
      <c r="C7" s="884">
        <v>4354.63</v>
      </c>
      <c r="D7" s="884">
        <v>4815.12</v>
      </c>
      <c r="E7" s="884">
        <v>3250.59</v>
      </c>
      <c r="F7" s="884">
        <v>7830.89</v>
      </c>
      <c r="G7" s="884">
        <v>4778</v>
      </c>
      <c r="H7" s="885">
        <v>3012.68</v>
      </c>
    </row>
    <row r="8" spans="1:8">
      <c r="A8" s="113"/>
      <c r="B8" s="114" t="s">
        <v>74</v>
      </c>
      <c r="C8" s="848">
        <v>109.2</v>
      </c>
      <c r="D8" s="546">
        <v>102.5</v>
      </c>
      <c r="E8" s="546">
        <v>106</v>
      </c>
      <c r="F8" s="546">
        <v>104.5</v>
      </c>
      <c r="G8" s="546">
        <v>102.2</v>
      </c>
      <c r="H8" s="547">
        <v>102.6</v>
      </c>
    </row>
    <row r="9" spans="1:8">
      <c r="A9" s="113"/>
      <c r="B9" s="114"/>
      <c r="C9" s="848"/>
      <c r="D9" s="546"/>
      <c r="E9" s="546"/>
      <c r="F9" s="546"/>
      <c r="G9" s="546"/>
      <c r="H9" s="547"/>
    </row>
    <row r="10" spans="1:8">
      <c r="A10" s="113">
        <v>2018</v>
      </c>
      <c r="B10" s="112" t="s">
        <v>90</v>
      </c>
      <c r="C10" s="884">
        <v>4575.45</v>
      </c>
      <c r="D10" s="884">
        <v>4881.13</v>
      </c>
      <c r="E10" s="884">
        <v>3255.15</v>
      </c>
      <c r="F10" s="884">
        <v>8820.7099999999991</v>
      </c>
      <c r="G10" s="884">
        <v>4685.75</v>
      </c>
      <c r="H10" s="885">
        <v>3059.21</v>
      </c>
    </row>
    <row r="11" spans="1:8">
      <c r="A11" s="52"/>
      <c r="B11" s="98" t="s">
        <v>91</v>
      </c>
      <c r="C11" s="884">
        <v>4574.1000000000004</v>
      </c>
      <c r="D11" s="884">
        <v>4902.3500000000004</v>
      </c>
      <c r="E11" s="884">
        <v>3202.62</v>
      </c>
      <c r="F11" s="884">
        <v>8618.64</v>
      </c>
      <c r="G11" s="884">
        <v>4869.43</v>
      </c>
      <c r="H11" s="885">
        <v>3203.43</v>
      </c>
    </row>
    <row r="12" spans="1:8">
      <c r="A12" s="113"/>
      <c r="B12" s="33" t="s">
        <v>92</v>
      </c>
      <c r="C12" s="884">
        <v>4584.2299999999996</v>
      </c>
      <c r="D12" s="884">
        <v>4987.33</v>
      </c>
      <c r="E12" s="884">
        <v>3236.44</v>
      </c>
      <c r="F12" s="884">
        <v>8310.4599999999991</v>
      </c>
      <c r="G12" s="884">
        <v>4903.8</v>
      </c>
      <c r="H12" s="885">
        <v>3205.7</v>
      </c>
    </row>
    <row r="13" spans="1:8">
      <c r="A13" s="113"/>
      <c r="B13" s="33" t="s">
        <v>93</v>
      </c>
      <c r="C13" s="884">
        <v>4643.3599999999997</v>
      </c>
      <c r="D13" s="884">
        <v>4990.0600000000004</v>
      </c>
      <c r="E13" s="884">
        <v>3239.35</v>
      </c>
      <c r="F13" s="884">
        <v>8249.6</v>
      </c>
      <c r="G13" s="884">
        <v>4897.46</v>
      </c>
      <c r="H13" s="885">
        <v>3166.43</v>
      </c>
    </row>
    <row r="14" spans="1:8">
      <c r="A14" s="113"/>
      <c r="B14" s="33" t="s">
        <v>61</v>
      </c>
      <c r="C14" s="884">
        <v>4580.67</v>
      </c>
      <c r="D14" s="884">
        <v>4992.1099999999997</v>
      </c>
      <c r="E14" s="884">
        <v>3285.2</v>
      </c>
      <c r="F14" s="884">
        <v>8178.96</v>
      </c>
      <c r="G14" s="884">
        <v>4902.63</v>
      </c>
      <c r="H14" s="885">
        <v>3157.05</v>
      </c>
    </row>
    <row r="15" spans="1:8">
      <c r="A15" s="113"/>
      <c r="B15" s="33" t="s">
        <v>85</v>
      </c>
      <c r="C15" s="884">
        <v>4644.59</v>
      </c>
      <c r="D15" s="884">
        <v>5006.1099999999997</v>
      </c>
      <c r="E15" s="884">
        <v>3292.13</v>
      </c>
      <c r="F15" s="884">
        <v>8078.72</v>
      </c>
      <c r="G15" s="884">
        <v>4933.38</v>
      </c>
      <c r="H15" s="885">
        <v>3232.98</v>
      </c>
    </row>
    <row r="16" spans="1:8">
      <c r="A16" s="113"/>
      <c r="B16" s="33" t="s">
        <v>86</v>
      </c>
      <c r="C16" s="884">
        <v>4658.54</v>
      </c>
      <c r="D16" s="884">
        <v>5024.7299999999996</v>
      </c>
      <c r="E16" s="884">
        <v>3335.96</v>
      </c>
      <c r="F16" s="884">
        <v>8077.38</v>
      </c>
      <c r="G16" s="884">
        <v>4937.18</v>
      </c>
      <c r="H16" s="885">
        <v>3217.22</v>
      </c>
    </row>
    <row r="17" spans="1:8">
      <c r="A17" s="113"/>
      <c r="B17" s="33" t="s">
        <v>87</v>
      </c>
      <c r="C17" s="884">
        <v>4654.1000000000004</v>
      </c>
      <c r="D17" s="884">
        <v>5020.71</v>
      </c>
      <c r="E17" s="884">
        <v>3339.67</v>
      </c>
      <c r="F17" s="884">
        <v>8106.91</v>
      </c>
      <c r="G17" s="884">
        <v>4942.8</v>
      </c>
      <c r="H17" s="885">
        <v>3237.16</v>
      </c>
    </row>
    <row r="18" spans="1:8">
      <c r="A18" s="113"/>
      <c r="B18" s="112" t="s">
        <v>88</v>
      </c>
      <c r="C18" s="884">
        <v>4653.83</v>
      </c>
      <c r="D18" s="884">
        <v>5040.05</v>
      </c>
      <c r="E18" s="884">
        <v>3393.72</v>
      </c>
      <c r="F18" s="884">
        <v>8058.02</v>
      </c>
      <c r="G18" s="884">
        <v>4946.95</v>
      </c>
      <c r="H18" s="885">
        <v>3244.56</v>
      </c>
    </row>
    <row r="19" spans="1:8">
      <c r="A19" s="113"/>
      <c r="B19" s="112" t="s">
        <v>89</v>
      </c>
      <c r="C19" s="884">
        <v>4651.3100000000004</v>
      </c>
      <c r="D19" s="884">
        <v>5005.97</v>
      </c>
      <c r="E19" s="884">
        <v>3433.26</v>
      </c>
      <c r="F19" s="884">
        <v>8153.71</v>
      </c>
      <c r="G19" s="884">
        <v>4971.3999999999996</v>
      </c>
      <c r="H19" s="885">
        <v>3263.72</v>
      </c>
    </row>
    <row r="20" spans="1:8">
      <c r="A20" s="113"/>
      <c r="B20" s="112" t="s">
        <v>84</v>
      </c>
      <c r="C20" s="884">
        <v>4647.18</v>
      </c>
      <c r="D20" s="884">
        <v>5060.6099999999997</v>
      </c>
      <c r="E20" s="884">
        <v>3338.39</v>
      </c>
      <c r="F20" s="884">
        <v>8190.46</v>
      </c>
      <c r="G20" s="884">
        <v>5047.01</v>
      </c>
      <c r="H20" s="885">
        <v>3282.25</v>
      </c>
    </row>
    <row r="21" spans="1:8">
      <c r="A21" s="113"/>
      <c r="B21" s="114" t="s">
        <v>74</v>
      </c>
      <c r="C21" s="848">
        <v>106.7</v>
      </c>
      <c r="D21" s="546">
        <v>105.1</v>
      </c>
      <c r="E21" s="546">
        <v>102.7</v>
      </c>
      <c r="F21" s="546">
        <v>104.6</v>
      </c>
      <c r="G21" s="546">
        <v>105.6</v>
      </c>
      <c r="H21" s="547">
        <v>108.9</v>
      </c>
    </row>
    <row r="22" spans="1:8">
      <c r="A22" s="113"/>
      <c r="B22" s="114"/>
      <c r="C22" s="848"/>
      <c r="D22" s="546"/>
      <c r="E22" s="546"/>
      <c r="F22" s="546"/>
      <c r="G22" s="546"/>
      <c r="H22" s="547"/>
    </row>
    <row r="23" spans="1:8">
      <c r="A23" s="113">
        <v>2019</v>
      </c>
      <c r="B23" s="112" t="s">
        <v>90</v>
      </c>
      <c r="C23" s="884">
        <v>4728.75</v>
      </c>
      <c r="D23" s="884">
        <v>5188.71</v>
      </c>
      <c r="E23" s="884">
        <v>3336.87</v>
      </c>
      <c r="F23" s="884">
        <v>9035.8700000000008</v>
      </c>
      <c r="G23" s="884">
        <v>4813.5600000000004</v>
      </c>
      <c r="H23" s="885">
        <v>3460.47</v>
      </c>
    </row>
    <row r="24" spans="1:8">
      <c r="A24" s="52"/>
      <c r="B24" s="98" t="s">
        <v>91</v>
      </c>
      <c r="C24" s="884">
        <v>4905.7700000000004</v>
      </c>
      <c r="D24" s="884">
        <v>5255.67</v>
      </c>
      <c r="E24" s="884">
        <v>3253.98</v>
      </c>
      <c r="F24" s="884">
        <v>8930.14</v>
      </c>
      <c r="G24" s="884">
        <v>4937.49</v>
      </c>
      <c r="H24" s="885">
        <v>3550.51</v>
      </c>
    </row>
    <row r="25" spans="1:8">
      <c r="A25" s="113"/>
      <c r="B25" s="114" t="s">
        <v>74</v>
      </c>
      <c r="C25" s="848">
        <v>107.3</v>
      </c>
      <c r="D25" s="546">
        <v>107.2</v>
      </c>
      <c r="E25" s="546">
        <v>101.6</v>
      </c>
      <c r="F25" s="546">
        <v>103.6</v>
      </c>
      <c r="G25" s="546">
        <v>101.4</v>
      </c>
      <c r="H25" s="547">
        <v>110.8</v>
      </c>
    </row>
    <row r="26" spans="1:8">
      <c r="A26" s="113"/>
      <c r="B26" s="114"/>
      <c r="C26" s="848"/>
      <c r="D26" s="546"/>
      <c r="E26" s="546"/>
      <c r="F26" s="546"/>
      <c r="G26" s="546"/>
      <c r="H26" s="547"/>
    </row>
    <row r="27" spans="1:8">
      <c r="A27" s="113">
        <v>2018</v>
      </c>
      <c r="B27" s="98" t="s">
        <v>20</v>
      </c>
      <c r="C27" s="884">
        <v>4423.75</v>
      </c>
      <c r="D27" s="884">
        <v>4928.63</v>
      </c>
      <c r="E27" s="884">
        <v>3380.26</v>
      </c>
      <c r="F27" s="884">
        <v>7761.64</v>
      </c>
      <c r="G27" s="884">
        <v>4610.41</v>
      </c>
      <c r="H27" s="885">
        <v>3074.13</v>
      </c>
    </row>
    <row r="28" spans="1:8">
      <c r="A28" s="113"/>
      <c r="B28" s="98" t="s">
        <v>21</v>
      </c>
      <c r="C28" s="884">
        <v>4754.68</v>
      </c>
      <c r="D28" s="884">
        <v>4806.82</v>
      </c>
      <c r="E28" s="884">
        <v>3212.89</v>
      </c>
      <c r="F28" s="884">
        <v>9786.74</v>
      </c>
      <c r="G28" s="884">
        <v>4702.32</v>
      </c>
      <c r="H28" s="885">
        <v>2991.26</v>
      </c>
    </row>
    <row r="29" spans="1:8">
      <c r="A29" s="113"/>
      <c r="B29" s="98" t="s">
        <v>22</v>
      </c>
      <c r="C29" s="884">
        <v>4707.7700000000004</v>
      </c>
      <c r="D29" s="884">
        <v>4968.29</v>
      </c>
      <c r="E29" s="884">
        <v>3234.41</v>
      </c>
      <c r="F29" s="884">
        <v>8034.86</v>
      </c>
      <c r="G29" s="884">
        <v>5090.99</v>
      </c>
      <c r="H29" s="885">
        <v>3324.91</v>
      </c>
    </row>
    <row r="30" spans="1:8">
      <c r="A30" s="113"/>
      <c r="B30" s="33" t="s">
        <v>23</v>
      </c>
      <c r="C30" s="884">
        <v>4548.93</v>
      </c>
      <c r="D30" s="884">
        <v>4971.8500000000004</v>
      </c>
      <c r="E30" s="884">
        <v>3330.74</v>
      </c>
      <c r="F30" s="884">
        <v>7739.53</v>
      </c>
      <c r="G30" s="884">
        <v>4973.21</v>
      </c>
      <c r="H30" s="885">
        <v>3228.37</v>
      </c>
    </row>
    <row r="31" spans="1:8">
      <c r="A31" s="113"/>
      <c r="B31" s="33" t="s">
        <v>24</v>
      </c>
      <c r="C31" s="884">
        <v>4554.41</v>
      </c>
      <c r="D31" s="884">
        <v>5020.21</v>
      </c>
      <c r="E31" s="884">
        <v>3304.82</v>
      </c>
      <c r="F31" s="884">
        <v>8024.5</v>
      </c>
      <c r="G31" s="884">
        <v>4899.6000000000004</v>
      </c>
      <c r="H31" s="885">
        <v>3032.1</v>
      </c>
    </row>
    <row r="32" spans="1:8">
      <c r="A32" s="113"/>
      <c r="B32" s="33" t="s">
        <v>25</v>
      </c>
      <c r="C32" s="884">
        <v>4538.26</v>
      </c>
      <c r="D32" s="884">
        <v>4992.82</v>
      </c>
      <c r="E32" s="884">
        <v>3346.25</v>
      </c>
      <c r="F32" s="884">
        <v>7771.97</v>
      </c>
      <c r="G32" s="884">
        <v>4960.26</v>
      </c>
      <c r="H32" s="885">
        <v>3057.03</v>
      </c>
    </row>
    <row r="33" spans="1:8">
      <c r="A33" s="113"/>
      <c r="B33" s="33" t="s">
        <v>13</v>
      </c>
      <c r="C33" s="884">
        <v>4605.21</v>
      </c>
      <c r="D33" s="884">
        <v>5063.09</v>
      </c>
      <c r="E33" s="884">
        <v>3279.43</v>
      </c>
      <c r="F33" s="884">
        <v>7786.6</v>
      </c>
      <c r="G33" s="884">
        <v>4981.9399999999996</v>
      </c>
      <c r="H33" s="885">
        <v>3316.32</v>
      </c>
    </row>
    <row r="34" spans="1:8">
      <c r="A34" s="113"/>
      <c r="B34" s="33" t="s">
        <v>15</v>
      </c>
      <c r="C34" s="884">
        <v>4721.79</v>
      </c>
      <c r="D34" s="884">
        <v>5084.16</v>
      </c>
      <c r="E34" s="884">
        <v>3457.64</v>
      </c>
      <c r="F34" s="884">
        <v>8268.8799999999992</v>
      </c>
      <c r="G34" s="884">
        <v>4925.78</v>
      </c>
      <c r="H34" s="885">
        <v>3256.49</v>
      </c>
    </row>
    <row r="35" spans="1:8">
      <c r="A35" s="113"/>
      <c r="B35" s="33" t="s">
        <v>16</v>
      </c>
      <c r="C35" s="884">
        <v>4572.21</v>
      </c>
      <c r="D35" s="884">
        <v>4982.57</v>
      </c>
      <c r="E35" s="884">
        <v>3441.63</v>
      </c>
      <c r="F35" s="884">
        <v>7739.61</v>
      </c>
      <c r="G35" s="884">
        <v>4958.76</v>
      </c>
      <c r="H35" s="885">
        <v>3291.74</v>
      </c>
    </row>
    <row r="36" spans="1:8">
      <c r="A36" s="113"/>
      <c r="B36" s="112" t="s">
        <v>17</v>
      </c>
      <c r="C36" s="884">
        <v>4602.45</v>
      </c>
      <c r="D36" s="884">
        <v>5104.99</v>
      </c>
      <c r="E36" s="884">
        <v>3369.16</v>
      </c>
      <c r="F36" s="884">
        <v>7862.04</v>
      </c>
      <c r="G36" s="884">
        <v>4984.0200000000004</v>
      </c>
      <c r="H36" s="885">
        <v>3366.57</v>
      </c>
    </row>
    <row r="37" spans="1:8">
      <c r="A37" s="113"/>
      <c r="B37" s="112" t="s">
        <v>18</v>
      </c>
      <c r="C37" s="884">
        <v>4810.6499999999996</v>
      </c>
      <c r="D37" s="884">
        <v>5064.55</v>
      </c>
      <c r="E37" s="884">
        <v>3371.49</v>
      </c>
      <c r="F37" s="884">
        <v>8835.6299999999992</v>
      </c>
      <c r="G37" s="884">
        <v>5172.74</v>
      </c>
      <c r="H37" s="885">
        <v>3385.39</v>
      </c>
    </row>
    <row r="38" spans="1:8">
      <c r="A38" s="113"/>
      <c r="B38" s="112" t="s">
        <v>19</v>
      </c>
      <c r="C38" s="884">
        <v>4782.3100000000004</v>
      </c>
      <c r="D38" s="884">
        <v>5658.03</v>
      </c>
      <c r="E38" s="884">
        <v>3486.3</v>
      </c>
      <c r="F38" s="884">
        <v>8321.9599999999991</v>
      </c>
      <c r="G38" s="884">
        <v>5726.94</v>
      </c>
      <c r="H38" s="885">
        <v>3421.83</v>
      </c>
    </row>
    <row r="39" spans="1:8">
      <c r="A39" s="113"/>
      <c r="B39" s="112"/>
      <c r="C39" s="884"/>
      <c r="D39" s="884"/>
      <c r="E39" s="884"/>
      <c r="F39" s="884"/>
      <c r="G39" s="884"/>
      <c r="H39" s="885"/>
    </row>
    <row r="40" spans="1:8">
      <c r="A40" s="113">
        <v>2019</v>
      </c>
      <c r="B40" s="98" t="s">
        <v>20</v>
      </c>
      <c r="C40" s="884">
        <v>4755</v>
      </c>
      <c r="D40" s="884">
        <v>5302.27</v>
      </c>
      <c r="E40" s="884">
        <v>3191.37</v>
      </c>
      <c r="F40" s="884">
        <v>7924.3</v>
      </c>
      <c r="G40" s="884">
        <v>4876.3</v>
      </c>
      <c r="H40" s="885">
        <v>3246.46</v>
      </c>
    </row>
    <row r="41" spans="1:8">
      <c r="A41" s="113"/>
      <c r="B41" s="98" t="s">
        <v>21</v>
      </c>
      <c r="C41" s="884">
        <v>4732.51</v>
      </c>
      <c r="D41" s="884">
        <v>5056.12</v>
      </c>
      <c r="E41" s="884">
        <v>3387.01</v>
      </c>
      <c r="F41" s="884">
        <v>10086.09</v>
      </c>
      <c r="G41" s="884">
        <v>4812.9799999999996</v>
      </c>
      <c r="H41" s="885">
        <v>3452.03</v>
      </c>
    </row>
    <row r="42" spans="1:8">
      <c r="A42" s="113"/>
      <c r="B42" s="98" t="s">
        <v>22</v>
      </c>
      <c r="C42" s="884">
        <v>5352.58</v>
      </c>
      <c r="D42" s="884">
        <v>5411.22</v>
      </c>
      <c r="E42" s="884">
        <v>3300.73</v>
      </c>
      <c r="F42" s="884">
        <v>8662.11</v>
      </c>
      <c r="G42" s="884">
        <v>5205.8599999999997</v>
      </c>
      <c r="H42" s="885">
        <v>3621.36</v>
      </c>
    </row>
    <row r="43" spans="1:8">
      <c r="A43" s="113"/>
      <c r="B43" s="100" t="s">
        <v>74</v>
      </c>
      <c r="C43" s="858">
        <v>113.7</v>
      </c>
      <c r="D43" s="858">
        <v>108.9</v>
      </c>
      <c r="E43" s="858">
        <v>102.1</v>
      </c>
      <c r="F43" s="880">
        <v>107.8</v>
      </c>
      <c r="G43" s="858">
        <v>102.3</v>
      </c>
      <c r="H43" s="859">
        <v>108.9</v>
      </c>
    </row>
    <row r="44" spans="1:8">
      <c r="A44" s="113"/>
      <c r="B44" s="100" t="s">
        <v>75</v>
      </c>
      <c r="C44" s="858">
        <v>113.1</v>
      </c>
      <c r="D44" s="858">
        <v>107</v>
      </c>
      <c r="E44" s="858">
        <v>97.5</v>
      </c>
      <c r="F44" s="858">
        <v>85.9</v>
      </c>
      <c r="G44" s="858">
        <v>108.2</v>
      </c>
      <c r="H44" s="859">
        <v>104.9</v>
      </c>
    </row>
  </sheetData>
  <mergeCells count="4">
    <mergeCell ref="A1:F1"/>
    <mergeCell ref="A2:F2"/>
    <mergeCell ref="C5:H5"/>
    <mergeCell ref="A3:B5"/>
  </mergeCells>
  <hyperlinks>
    <hyperlink ref="H1" location="'Spis tablic     List of tables'!A1" display="Powrót do spisu tablic"/>
    <hyperlink ref="H2" location="'Spis tablic     List of tables'!A1" display="Return to list tables"/>
    <hyperlink ref="H1:H2" location="'Spis tablic     List of tables'!A24"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7"/>
  <sheetViews>
    <sheetView showGridLines="0" zoomScaleNormal="100" workbookViewId="0">
      <selection sqref="A1:C1"/>
    </sheetView>
  </sheetViews>
  <sheetFormatPr defaultRowHeight="15"/>
  <cols>
    <col min="1" max="1" width="6.42578125" customWidth="1"/>
    <col min="2" max="2" width="17.85546875" customWidth="1"/>
    <col min="3" max="10" width="14.85546875" customWidth="1"/>
  </cols>
  <sheetData>
    <row r="1" spans="1:10">
      <c r="A1" s="1251" t="s">
        <v>205</v>
      </c>
      <c r="B1" s="1251"/>
      <c r="C1" s="1251"/>
      <c r="D1" s="71"/>
      <c r="E1" s="71"/>
      <c r="F1" s="71"/>
      <c r="G1" s="208"/>
      <c r="I1" s="1292" t="s">
        <v>1</v>
      </c>
      <c r="J1" s="1292"/>
    </row>
    <row r="2" spans="1:10">
      <c r="A2" s="1373" t="s">
        <v>206</v>
      </c>
      <c r="B2" s="1373"/>
      <c r="C2" s="1373"/>
      <c r="D2" s="60"/>
      <c r="E2" s="60"/>
      <c r="F2" s="60"/>
      <c r="G2" s="156"/>
      <c r="I2" s="1326" t="s">
        <v>3</v>
      </c>
      <c r="J2" s="1326"/>
    </row>
    <row r="3" spans="1:10">
      <c r="A3" s="1476" t="s">
        <v>207</v>
      </c>
      <c r="B3" s="1476"/>
      <c r="C3" s="1423" t="s">
        <v>1575</v>
      </c>
      <c r="D3" s="1479"/>
      <c r="E3" s="1480"/>
      <c r="F3" s="1423" t="s">
        <v>1343</v>
      </c>
      <c r="G3" s="1479"/>
      <c r="H3" s="1479"/>
      <c r="I3" s="1479"/>
      <c r="J3" s="1479"/>
    </row>
    <row r="4" spans="1:10">
      <c r="A4" s="1477"/>
      <c r="B4" s="1477"/>
      <c r="C4" s="1481"/>
      <c r="D4" s="1478"/>
      <c r="E4" s="1482"/>
      <c r="F4" s="1424"/>
      <c r="G4" s="1483"/>
      <c r="H4" s="1483"/>
      <c r="I4" s="1483"/>
      <c r="J4" s="1483"/>
    </row>
    <row r="5" spans="1:10">
      <c r="A5" s="1477"/>
      <c r="B5" s="1477"/>
      <c r="C5" s="1447" t="s">
        <v>44</v>
      </c>
      <c r="D5" s="1447" t="s">
        <v>1624</v>
      </c>
      <c r="E5" s="1447" t="s">
        <v>1190</v>
      </c>
      <c r="F5" s="1445" t="s">
        <v>1818</v>
      </c>
      <c r="G5" s="1477"/>
      <c r="H5" s="1477"/>
      <c r="I5" s="1477"/>
      <c r="J5" s="1486" t="s">
        <v>208</v>
      </c>
    </row>
    <row r="6" spans="1:10">
      <c r="A6" s="1477"/>
      <c r="B6" s="1477"/>
      <c r="C6" s="1442"/>
      <c r="D6" s="1442"/>
      <c r="E6" s="1442"/>
      <c r="F6" s="1446"/>
      <c r="G6" s="1478"/>
      <c r="H6" s="1478"/>
      <c r="I6" s="1478"/>
      <c r="J6" s="1486"/>
    </row>
    <row r="7" spans="1:10">
      <c r="A7" s="1477"/>
      <c r="B7" s="1477"/>
      <c r="C7" s="1442"/>
      <c r="D7" s="1442"/>
      <c r="E7" s="1442"/>
      <c r="F7" s="1447" t="s">
        <v>44</v>
      </c>
      <c r="G7" s="1447" t="s">
        <v>1191</v>
      </c>
      <c r="H7" s="1447" t="s">
        <v>209</v>
      </c>
      <c r="I7" s="1487" t="s">
        <v>210</v>
      </c>
      <c r="J7" s="1486"/>
    </row>
    <row r="8" spans="1:10">
      <c r="A8" s="1477"/>
      <c r="B8" s="1477"/>
      <c r="C8" s="1442"/>
      <c r="D8" s="1442"/>
      <c r="E8" s="1442"/>
      <c r="F8" s="1442"/>
      <c r="G8" s="1442"/>
      <c r="H8" s="1442"/>
      <c r="I8" s="1445"/>
      <c r="J8" s="1486"/>
    </row>
    <row r="9" spans="1:10">
      <c r="A9" s="1477"/>
      <c r="B9" s="1477"/>
      <c r="C9" s="1442"/>
      <c r="D9" s="1442"/>
      <c r="E9" s="1442"/>
      <c r="F9" s="1442"/>
      <c r="G9" s="1442"/>
      <c r="H9" s="1442"/>
      <c r="I9" s="1445"/>
      <c r="J9" s="1486"/>
    </row>
    <row r="10" spans="1:10">
      <c r="A10" s="1477"/>
      <c r="B10" s="1477"/>
      <c r="C10" s="1442"/>
      <c r="D10" s="1442"/>
      <c r="E10" s="1442"/>
      <c r="F10" s="1442"/>
      <c r="G10" s="1442"/>
      <c r="H10" s="1442"/>
      <c r="I10" s="1445"/>
      <c r="J10" s="1486"/>
    </row>
    <row r="11" spans="1:10">
      <c r="A11" s="1477"/>
      <c r="B11" s="1477"/>
      <c r="C11" s="1442"/>
      <c r="D11" s="1442"/>
      <c r="E11" s="1442"/>
      <c r="F11" s="1442"/>
      <c r="G11" s="1442"/>
      <c r="H11" s="1442"/>
      <c r="I11" s="1445"/>
      <c r="J11" s="1486"/>
    </row>
    <row r="12" spans="1:10">
      <c r="A12" s="1477"/>
      <c r="B12" s="1477"/>
      <c r="C12" s="1442"/>
      <c r="D12" s="1442"/>
      <c r="E12" s="1442"/>
      <c r="F12" s="1442"/>
      <c r="G12" s="1442"/>
      <c r="H12" s="1442"/>
      <c r="I12" s="1445"/>
      <c r="J12" s="1486"/>
    </row>
    <row r="13" spans="1:10">
      <c r="A13" s="1477"/>
      <c r="B13" s="1477"/>
      <c r="C13" s="1442"/>
      <c r="D13" s="1442"/>
      <c r="E13" s="1442"/>
      <c r="F13" s="1442"/>
      <c r="G13" s="1442"/>
      <c r="H13" s="1442"/>
      <c r="I13" s="1445"/>
      <c r="J13" s="1486"/>
    </row>
    <row r="14" spans="1:10">
      <c r="A14" s="1478"/>
      <c r="B14" s="1478"/>
      <c r="C14" s="1443"/>
      <c r="D14" s="1443"/>
      <c r="E14" s="1443"/>
      <c r="F14" s="1443"/>
      <c r="G14" s="1443"/>
      <c r="H14" s="1443"/>
      <c r="I14" s="1446"/>
      <c r="J14" s="1481"/>
    </row>
    <row r="15" spans="1:10">
      <c r="A15" s="209"/>
      <c r="B15" s="986"/>
      <c r="C15" s="178"/>
      <c r="D15" s="178"/>
      <c r="E15" s="178"/>
      <c r="F15" s="178"/>
      <c r="G15" s="178"/>
      <c r="H15" s="178"/>
      <c r="I15" s="178"/>
      <c r="J15" s="210"/>
    </row>
    <row r="16" spans="1:10">
      <c r="A16" s="211">
        <v>2017</v>
      </c>
      <c r="B16" s="987" t="s">
        <v>11</v>
      </c>
      <c r="C16" s="544">
        <v>453.5</v>
      </c>
      <c r="D16" s="544">
        <v>416.3</v>
      </c>
      <c r="E16" s="544">
        <v>37.200000000000003</v>
      </c>
      <c r="F16" s="375">
        <v>2043.95</v>
      </c>
      <c r="G16" s="375">
        <v>2148.98</v>
      </c>
      <c r="H16" s="375">
        <v>1661.9</v>
      </c>
      <c r="I16" s="375">
        <v>1870.16</v>
      </c>
      <c r="J16" s="911">
        <v>1211</v>
      </c>
    </row>
    <row r="17" spans="1:10">
      <c r="A17" s="211"/>
      <c r="B17" s="988" t="s">
        <v>74</v>
      </c>
      <c r="C17" s="546">
        <v>100.6</v>
      </c>
      <c r="D17" s="546">
        <v>100.8</v>
      </c>
      <c r="E17" s="546">
        <v>99</v>
      </c>
      <c r="F17" s="546">
        <v>102.6</v>
      </c>
      <c r="G17" s="546">
        <v>102.4</v>
      </c>
      <c r="H17" s="546">
        <v>102.1</v>
      </c>
      <c r="I17" s="546">
        <v>102.6</v>
      </c>
      <c r="J17" s="547">
        <v>101.6</v>
      </c>
    </row>
    <row r="18" spans="1:10">
      <c r="A18" s="209"/>
      <c r="B18" s="989"/>
      <c r="C18" s="546"/>
      <c r="D18" s="546"/>
      <c r="E18" s="546"/>
      <c r="F18" s="546"/>
      <c r="G18" s="546"/>
      <c r="H18" s="546"/>
      <c r="I18" s="546"/>
      <c r="J18" s="547"/>
    </row>
    <row r="19" spans="1:10">
      <c r="A19" s="211">
        <v>2018</v>
      </c>
      <c r="B19" s="987" t="s">
        <v>211</v>
      </c>
      <c r="C19" s="544">
        <v>468.1</v>
      </c>
      <c r="D19" s="544">
        <v>430.9</v>
      </c>
      <c r="E19" s="544">
        <v>37.200000000000003</v>
      </c>
      <c r="F19" s="375">
        <v>2097.77</v>
      </c>
      <c r="G19" s="375">
        <v>2194.2800000000002</v>
      </c>
      <c r="H19" s="375">
        <v>1717.71</v>
      </c>
      <c r="I19" s="375">
        <v>1909.05</v>
      </c>
      <c r="J19" s="911">
        <v>1226.8599999999999</v>
      </c>
    </row>
    <row r="20" spans="1:10">
      <c r="A20" s="213"/>
      <c r="B20" s="990" t="s">
        <v>61</v>
      </c>
      <c r="C20" s="544">
        <v>468.9</v>
      </c>
      <c r="D20" s="544">
        <v>431.8</v>
      </c>
      <c r="E20" s="544">
        <v>37.1</v>
      </c>
      <c r="F20" s="375">
        <v>2116.52</v>
      </c>
      <c r="G20" s="375">
        <v>2210.5300000000002</v>
      </c>
      <c r="H20" s="375">
        <v>1741.82</v>
      </c>
      <c r="I20" s="375">
        <v>1931.3</v>
      </c>
      <c r="J20" s="911">
        <v>1234.3699999999999</v>
      </c>
    </row>
    <row r="21" spans="1:10">
      <c r="A21" s="213"/>
      <c r="B21" s="991" t="s">
        <v>87</v>
      </c>
      <c r="C21" s="544">
        <v>469.5</v>
      </c>
      <c r="D21" s="544">
        <v>432.5</v>
      </c>
      <c r="E21" s="544">
        <v>37</v>
      </c>
      <c r="F21" s="375">
        <v>2126.6</v>
      </c>
      <c r="G21" s="375">
        <v>2220.91</v>
      </c>
      <c r="H21" s="375">
        <v>1745.57</v>
      </c>
      <c r="I21" s="375">
        <v>1940.04</v>
      </c>
      <c r="J21" s="911">
        <v>1237.25</v>
      </c>
    </row>
    <row r="22" spans="1:10">
      <c r="A22" s="213"/>
      <c r="B22" s="987" t="s">
        <v>11</v>
      </c>
      <c r="C22" s="544">
        <v>470.5</v>
      </c>
      <c r="D22" s="544">
        <v>433.6</v>
      </c>
      <c r="E22" s="544">
        <v>36.9</v>
      </c>
      <c r="F22" s="375">
        <v>2133.79</v>
      </c>
      <c r="G22" s="375">
        <v>2226.9499999999998</v>
      </c>
      <c r="H22" s="375">
        <v>1750.67</v>
      </c>
      <c r="I22" s="375">
        <v>1948.52</v>
      </c>
      <c r="J22" s="911">
        <v>1239</v>
      </c>
    </row>
    <row r="23" spans="1:10">
      <c r="A23" s="213"/>
      <c r="B23" s="987"/>
      <c r="C23" s="544"/>
      <c r="D23" s="544"/>
      <c r="E23" s="544"/>
      <c r="F23" s="375"/>
      <c r="G23" s="375"/>
      <c r="H23" s="375"/>
      <c r="I23" s="375"/>
      <c r="J23" s="911"/>
    </row>
    <row r="24" spans="1:10">
      <c r="A24" s="211">
        <v>2019</v>
      </c>
      <c r="B24" s="987" t="s">
        <v>211</v>
      </c>
      <c r="C24" s="544">
        <v>474.9</v>
      </c>
      <c r="D24" s="544">
        <v>438.6</v>
      </c>
      <c r="E24" s="544">
        <v>36.299999999999997</v>
      </c>
      <c r="F24" s="375">
        <v>2186.5300000000002</v>
      </c>
      <c r="G24" s="375">
        <v>2273.64</v>
      </c>
      <c r="H24" s="375">
        <v>1813.59</v>
      </c>
      <c r="I24" s="375">
        <v>2000.39</v>
      </c>
      <c r="J24" s="911">
        <v>1266.4000000000001</v>
      </c>
    </row>
    <row r="25" spans="1:10">
      <c r="A25" s="213"/>
      <c r="B25" s="992" t="s">
        <v>74</v>
      </c>
      <c r="C25" s="546">
        <v>101.4</v>
      </c>
      <c r="D25" s="546">
        <v>101.8</v>
      </c>
      <c r="E25" s="546">
        <v>97.6</v>
      </c>
      <c r="F25" s="546">
        <v>104.2</v>
      </c>
      <c r="G25" s="546">
        <v>103.6</v>
      </c>
      <c r="H25" s="546">
        <v>105.6</v>
      </c>
      <c r="I25" s="546">
        <v>104.8</v>
      </c>
      <c r="J25" s="547">
        <v>103.2</v>
      </c>
    </row>
    <row r="26" spans="1:10">
      <c r="A26" s="1484" t="s">
        <v>212</v>
      </c>
      <c r="B26" s="1484"/>
      <c r="C26" s="1484"/>
      <c r="D26" s="1484"/>
      <c r="E26" s="1484"/>
      <c r="F26" s="1484"/>
      <c r="G26" s="1484"/>
      <c r="H26" s="1484"/>
      <c r="I26" s="1484"/>
      <c r="J26" s="1484"/>
    </row>
    <row r="27" spans="1:10">
      <c r="A27" s="1485" t="s">
        <v>213</v>
      </c>
      <c r="B27" s="1485"/>
      <c r="C27" s="1485"/>
      <c r="D27" s="1485"/>
      <c r="E27" s="1485"/>
      <c r="F27" s="1485"/>
      <c r="G27" s="1485"/>
      <c r="H27" s="1485"/>
      <c r="I27" s="1485"/>
      <c r="J27" s="1485"/>
    </row>
  </sheetData>
  <mergeCells count="18">
    <mergeCell ref="A26:J26"/>
    <mergeCell ref="A27:J27"/>
    <mergeCell ref="F5:I6"/>
    <mergeCell ref="J5:J14"/>
    <mergeCell ref="F7:F14"/>
    <mergeCell ref="G7:G14"/>
    <mergeCell ref="H7:H14"/>
    <mergeCell ref="I7:I14"/>
    <mergeCell ref="A1:C1"/>
    <mergeCell ref="I1:J1"/>
    <mergeCell ref="A2:C2"/>
    <mergeCell ref="I2:J2"/>
    <mergeCell ref="A3:B14"/>
    <mergeCell ref="C3:E4"/>
    <mergeCell ref="F3:J4"/>
    <mergeCell ref="C5:C14"/>
    <mergeCell ref="D5:D14"/>
    <mergeCell ref="E5:E14"/>
  </mergeCells>
  <hyperlinks>
    <hyperlink ref="I1" location="'Spis tablic     List of tables'!A1" display="Powrót do spisu tablic"/>
    <hyperlink ref="I2" location="'Spis tablic     List of tables'!A27" display="Return to list of tables"/>
    <hyperlink ref="I1:J2" location="'Spis tablic     List of tables'!A25" display="Powrót do spisu tablic"/>
  </hyperlinks>
  <pageMargins left="0.7" right="0.7" top="0.75" bottom="0.75" header="0.3" footer="0.3"/>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7"/>
  <sheetViews>
    <sheetView showGridLines="0" zoomScaleNormal="100" workbookViewId="0">
      <selection sqref="A1:D1"/>
    </sheetView>
  </sheetViews>
  <sheetFormatPr defaultRowHeight="15"/>
  <cols>
    <col min="1" max="1" width="6.42578125" customWidth="1"/>
    <col min="2" max="2" width="17.85546875" customWidth="1"/>
    <col min="3" max="13" width="11" customWidth="1"/>
  </cols>
  <sheetData>
    <row r="1" spans="1:13" ht="15.75">
      <c r="A1" s="1247" t="s">
        <v>214</v>
      </c>
      <c r="B1" s="1247"/>
      <c r="C1" s="1247"/>
      <c r="D1" s="1247"/>
      <c r="E1" s="67"/>
      <c r="F1" s="67"/>
      <c r="G1" s="67"/>
      <c r="H1" s="182"/>
      <c r="I1" s="226"/>
      <c r="J1" s="226"/>
      <c r="K1" s="68"/>
      <c r="L1" s="1292" t="s">
        <v>1</v>
      </c>
      <c r="M1" s="1292"/>
    </row>
    <row r="2" spans="1:13">
      <c r="A2" s="1296" t="s">
        <v>215</v>
      </c>
      <c r="B2" s="1296"/>
      <c r="C2" s="1296"/>
      <c r="D2" s="1296"/>
      <c r="E2" s="67"/>
      <c r="F2" s="67"/>
      <c r="G2" s="67"/>
      <c r="H2" s="182"/>
      <c r="I2" s="226"/>
      <c r="J2" s="226"/>
      <c r="K2" s="68"/>
      <c r="L2" s="1275" t="s">
        <v>3</v>
      </c>
      <c r="M2" s="1275"/>
    </row>
    <row r="3" spans="1:13">
      <c r="A3" s="106"/>
      <c r="B3" s="106"/>
      <c r="C3" s="106"/>
      <c r="D3" s="106"/>
      <c r="E3" s="67"/>
      <c r="F3" s="67"/>
      <c r="G3" s="67"/>
      <c r="H3" s="182"/>
      <c r="I3" s="226"/>
      <c r="J3" s="226"/>
      <c r="K3" s="227"/>
      <c r="L3" s="227"/>
      <c r="M3" s="226"/>
    </row>
    <row r="4" spans="1:13">
      <c r="A4" s="1500" t="s">
        <v>216</v>
      </c>
      <c r="B4" s="1500"/>
      <c r="C4" s="1500"/>
      <c r="D4" s="1500"/>
      <c r="E4" s="1500"/>
      <c r="F4" s="228"/>
      <c r="G4" s="228"/>
      <c r="H4" s="67"/>
      <c r="I4" s="72"/>
      <c r="J4" s="72"/>
      <c r="K4" s="72"/>
      <c r="L4" s="72"/>
      <c r="M4" s="72"/>
    </row>
    <row r="5" spans="1:13">
      <c r="A5" s="1501" t="s">
        <v>217</v>
      </c>
      <c r="B5" s="1501"/>
      <c r="C5" s="1501"/>
      <c r="D5" s="1501"/>
      <c r="E5" s="1501"/>
      <c r="F5" s="230"/>
      <c r="G5" s="230"/>
      <c r="H5" s="67"/>
      <c r="I5" s="72"/>
      <c r="J5" s="72"/>
      <c r="K5" s="72"/>
      <c r="L5" s="72"/>
      <c r="M5" s="72"/>
    </row>
    <row r="6" spans="1:13">
      <c r="A6" s="1492" t="s">
        <v>1625</v>
      </c>
      <c r="B6" s="1493"/>
      <c r="C6" s="1290" t="s">
        <v>218</v>
      </c>
      <c r="D6" s="1495"/>
      <c r="E6" s="1495"/>
      <c r="F6" s="1495"/>
      <c r="G6" s="1495"/>
      <c r="H6" s="1496"/>
      <c r="I6" s="1393" t="s">
        <v>219</v>
      </c>
      <c r="J6" s="1495"/>
      <c r="K6" s="1495"/>
      <c r="L6" s="1495"/>
      <c r="M6" s="1495"/>
    </row>
    <row r="7" spans="1:13">
      <c r="A7" s="1284"/>
      <c r="B7" s="1494"/>
      <c r="C7" s="1236"/>
      <c r="D7" s="1286"/>
      <c r="E7" s="1286"/>
      <c r="F7" s="1286"/>
      <c r="G7" s="1286"/>
      <c r="H7" s="1497"/>
      <c r="I7" s="1498"/>
      <c r="J7" s="1286"/>
      <c r="K7" s="1286"/>
      <c r="L7" s="1286"/>
      <c r="M7" s="1286"/>
    </row>
    <row r="8" spans="1:13">
      <c r="A8" s="1284"/>
      <c r="B8" s="1494"/>
      <c r="C8" s="1237" t="s">
        <v>1192</v>
      </c>
      <c r="D8" s="1397" t="s">
        <v>220</v>
      </c>
      <c r="E8" s="1393" t="s">
        <v>221</v>
      </c>
      <c r="F8" s="158"/>
      <c r="G8" s="233"/>
      <c r="H8" s="1237" t="s">
        <v>222</v>
      </c>
      <c r="I8" s="1237" t="s">
        <v>223</v>
      </c>
      <c r="J8" s="1237" t="s">
        <v>224</v>
      </c>
      <c r="K8" s="1237" t="s">
        <v>1193</v>
      </c>
      <c r="L8" s="1237" t="s">
        <v>225</v>
      </c>
      <c r="M8" s="1290" t="s">
        <v>226</v>
      </c>
    </row>
    <row r="9" spans="1:13">
      <c r="A9" s="1284"/>
      <c r="B9" s="1494"/>
      <c r="C9" s="1499"/>
      <c r="D9" s="1398"/>
      <c r="E9" s="1394"/>
      <c r="F9" s="1232" t="s">
        <v>227</v>
      </c>
      <c r="G9" s="1231" t="s">
        <v>1626</v>
      </c>
      <c r="H9" s="1232"/>
      <c r="I9" s="1232"/>
      <c r="J9" s="1232"/>
      <c r="K9" s="1232"/>
      <c r="L9" s="1232"/>
      <c r="M9" s="1234"/>
    </row>
    <row r="10" spans="1:13">
      <c r="A10" s="1284"/>
      <c r="B10" s="1494"/>
      <c r="C10" s="1232"/>
      <c r="D10" s="1398"/>
      <c r="E10" s="1394"/>
      <c r="F10" s="1232"/>
      <c r="G10" s="1232"/>
      <c r="H10" s="1232"/>
      <c r="I10" s="1232"/>
      <c r="J10" s="1232"/>
      <c r="K10" s="1232"/>
      <c r="L10" s="1232"/>
      <c r="M10" s="1234"/>
    </row>
    <row r="11" spans="1:13">
      <c r="A11" s="1284"/>
      <c r="B11" s="1494"/>
      <c r="C11" s="1232"/>
      <c r="D11" s="1398"/>
      <c r="E11" s="1394"/>
      <c r="F11" s="1232"/>
      <c r="G11" s="1232"/>
      <c r="H11" s="1232"/>
      <c r="I11" s="1232"/>
      <c r="J11" s="1232"/>
      <c r="K11" s="1232"/>
      <c r="L11" s="1232"/>
      <c r="M11" s="1234"/>
    </row>
    <row r="12" spans="1:13">
      <c r="A12" s="1284"/>
      <c r="B12" s="1494"/>
      <c r="C12" s="1232"/>
      <c r="D12" s="1398"/>
      <c r="E12" s="1394"/>
      <c r="F12" s="1232"/>
      <c r="G12" s="1232"/>
      <c r="H12" s="1232"/>
      <c r="I12" s="1232"/>
      <c r="J12" s="1232"/>
      <c r="K12" s="1232"/>
      <c r="L12" s="1232"/>
      <c r="M12" s="1234"/>
    </row>
    <row r="13" spans="1:13">
      <c r="A13" s="1284"/>
      <c r="B13" s="1494"/>
      <c r="C13" s="1232"/>
      <c r="D13" s="1398"/>
      <c r="E13" s="1394"/>
      <c r="F13" s="1232"/>
      <c r="G13" s="1232"/>
      <c r="H13" s="1232"/>
      <c r="I13" s="1232"/>
      <c r="J13" s="1232"/>
      <c r="K13" s="1232"/>
      <c r="L13" s="1232"/>
      <c r="M13" s="1234"/>
    </row>
    <row r="14" spans="1:13">
      <c r="A14" s="1284"/>
      <c r="B14" s="1494"/>
      <c r="C14" s="1232"/>
      <c r="D14" s="1398"/>
      <c r="E14" s="1394"/>
      <c r="F14" s="1232"/>
      <c r="G14" s="1232"/>
      <c r="H14" s="1232"/>
      <c r="I14" s="1232"/>
      <c r="J14" s="1232"/>
      <c r="K14" s="1232"/>
      <c r="L14" s="1232"/>
      <c r="M14" s="1234"/>
    </row>
    <row r="15" spans="1:13">
      <c r="A15" s="1284"/>
      <c r="B15" s="1494"/>
      <c r="C15" s="1254"/>
      <c r="D15" s="1399"/>
      <c r="E15" s="1395"/>
      <c r="F15" s="1254"/>
      <c r="G15" s="1254"/>
      <c r="H15" s="1254"/>
      <c r="I15" s="1254"/>
      <c r="J15" s="1254"/>
      <c r="K15" s="1254"/>
      <c r="L15" s="1254"/>
      <c r="M15" s="1255"/>
    </row>
    <row r="16" spans="1:13">
      <c r="A16" s="1286"/>
      <c r="B16" s="1287"/>
      <c r="C16" s="1489" t="s">
        <v>1576</v>
      </c>
      <c r="D16" s="1490"/>
      <c r="E16" s="1490"/>
      <c r="F16" s="1490"/>
      <c r="G16" s="1490"/>
      <c r="H16" s="1490"/>
      <c r="I16" s="1490"/>
      <c r="J16" s="1490"/>
      <c r="K16" s="1490"/>
      <c r="L16" s="1490"/>
      <c r="M16" s="1490"/>
    </row>
    <row r="17" spans="1:13">
      <c r="A17" s="234"/>
      <c r="B17" s="147"/>
      <c r="C17" s="157"/>
      <c r="D17" s="157"/>
      <c r="E17" s="157"/>
      <c r="F17" s="157"/>
      <c r="G17" s="157"/>
      <c r="H17" s="157"/>
      <c r="I17" s="157"/>
      <c r="J17" s="157"/>
      <c r="K17" s="157"/>
      <c r="L17" s="157"/>
      <c r="M17" s="235"/>
    </row>
    <row r="18" spans="1:13">
      <c r="A18" s="160">
        <v>2017</v>
      </c>
      <c r="B18" s="33" t="s">
        <v>84</v>
      </c>
      <c r="C18" s="857">
        <v>177989.1</v>
      </c>
      <c r="D18" s="868">
        <v>110274.5</v>
      </c>
      <c r="E18" s="868">
        <v>61484.4</v>
      </c>
      <c r="F18" s="868">
        <v>2495</v>
      </c>
      <c r="G18" s="868">
        <v>476.7</v>
      </c>
      <c r="H18" s="868">
        <v>3735.2</v>
      </c>
      <c r="I18" s="868">
        <v>167554.9</v>
      </c>
      <c r="J18" s="868">
        <v>110398.5</v>
      </c>
      <c r="K18" s="868">
        <v>52967.4</v>
      </c>
      <c r="L18" s="868">
        <v>1981</v>
      </c>
      <c r="M18" s="869">
        <v>2208.1</v>
      </c>
    </row>
    <row r="19" spans="1:13">
      <c r="A19" s="160"/>
      <c r="B19" s="43"/>
      <c r="C19" s="868"/>
      <c r="D19" s="868"/>
      <c r="E19" s="868"/>
      <c r="F19" s="868"/>
      <c r="G19" s="868"/>
      <c r="H19" s="868"/>
      <c r="I19" s="868"/>
      <c r="J19" s="868"/>
      <c r="K19" s="868"/>
      <c r="L19" s="868"/>
      <c r="M19" s="869"/>
    </row>
    <row r="20" spans="1:13">
      <c r="A20" s="160">
        <v>2018</v>
      </c>
      <c r="B20" s="43" t="s">
        <v>211</v>
      </c>
      <c r="C20" s="857">
        <v>42699.8</v>
      </c>
      <c r="D20" s="868">
        <v>26400.2</v>
      </c>
      <c r="E20" s="868">
        <v>15491</v>
      </c>
      <c r="F20" s="868">
        <v>416.5</v>
      </c>
      <c r="G20" s="868">
        <v>111.3</v>
      </c>
      <c r="H20" s="868">
        <v>392.1</v>
      </c>
      <c r="I20" s="868">
        <v>40917.5</v>
      </c>
      <c r="J20" s="868">
        <v>26910.9</v>
      </c>
      <c r="K20" s="868">
        <v>13314</v>
      </c>
      <c r="L20" s="868">
        <v>317.10000000000002</v>
      </c>
      <c r="M20" s="869">
        <v>375.5</v>
      </c>
    </row>
    <row r="21" spans="1:13">
      <c r="A21" s="160"/>
      <c r="B21" s="212" t="s">
        <v>61</v>
      </c>
      <c r="C21" s="857">
        <v>91339.3</v>
      </c>
      <c r="D21" s="868">
        <v>56372.7</v>
      </c>
      <c r="E21" s="868">
        <v>31944.9</v>
      </c>
      <c r="F21" s="868">
        <v>1048</v>
      </c>
      <c r="G21" s="868">
        <v>243.2</v>
      </c>
      <c r="H21" s="868">
        <v>1973.6</v>
      </c>
      <c r="I21" s="868">
        <v>86257.5</v>
      </c>
      <c r="J21" s="868">
        <v>56528.2</v>
      </c>
      <c r="K21" s="868">
        <v>27476.5</v>
      </c>
      <c r="L21" s="868">
        <v>593.70000000000005</v>
      </c>
      <c r="M21" s="869">
        <v>1659</v>
      </c>
    </row>
    <row r="22" spans="1:13">
      <c r="A22" s="160"/>
      <c r="B22" s="33" t="s">
        <v>87</v>
      </c>
      <c r="C22" s="857">
        <v>141242.70000000001</v>
      </c>
      <c r="D22" s="868">
        <f>87836465/1000</f>
        <v>87836.464999999997</v>
      </c>
      <c r="E22" s="868">
        <f>50306152/1000</f>
        <v>50306.152000000002</v>
      </c>
      <c r="F22" s="868">
        <v>1503.8</v>
      </c>
      <c r="G22" s="868">
        <v>356.1</v>
      </c>
      <c r="H22" s="868">
        <v>1596.3</v>
      </c>
      <c r="I22" s="868">
        <f>133248643/1000</f>
        <v>133248.64300000001</v>
      </c>
      <c r="J22" s="868">
        <f>87714601/1000</f>
        <v>87714.600999999995</v>
      </c>
      <c r="K22" s="868">
        <f>43392680/1000</f>
        <v>43392.68</v>
      </c>
      <c r="L22" s="868">
        <v>885.1</v>
      </c>
      <c r="M22" s="869">
        <v>1256.2</v>
      </c>
    </row>
    <row r="23" spans="1:13">
      <c r="A23" s="160"/>
      <c r="B23" s="509" t="s">
        <v>84</v>
      </c>
      <c r="C23" s="857">
        <v>193427.8</v>
      </c>
      <c r="D23" s="868">
        <v>119754.8</v>
      </c>
      <c r="E23" s="868">
        <v>69454.899999999994</v>
      </c>
      <c r="F23" s="868">
        <v>2373.1999999999998</v>
      </c>
      <c r="G23" s="868">
        <v>494</v>
      </c>
      <c r="H23" s="868">
        <v>1844.9</v>
      </c>
      <c r="I23" s="868">
        <v>183806.9</v>
      </c>
      <c r="J23" s="868">
        <v>120690.3</v>
      </c>
      <c r="K23" s="868">
        <v>59542.2</v>
      </c>
      <c r="L23" s="868">
        <v>1653.4</v>
      </c>
      <c r="M23" s="869">
        <v>1921</v>
      </c>
    </row>
    <row r="24" spans="1:13">
      <c r="A24" s="160"/>
      <c r="B24" s="43"/>
      <c r="C24" s="868"/>
      <c r="D24" s="868"/>
      <c r="E24" s="868"/>
      <c r="F24" s="868"/>
      <c r="G24" s="868"/>
      <c r="H24" s="868"/>
      <c r="I24" s="868"/>
      <c r="J24" s="868"/>
      <c r="K24" s="868"/>
      <c r="L24" s="868"/>
      <c r="M24" s="869"/>
    </row>
    <row r="25" spans="1:13">
      <c r="A25" s="160">
        <v>2019</v>
      </c>
      <c r="B25" s="43" t="s">
        <v>211</v>
      </c>
      <c r="C25" s="857">
        <v>46327.8</v>
      </c>
      <c r="D25" s="868">
        <v>28105</v>
      </c>
      <c r="E25" s="868">
        <v>17428</v>
      </c>
      <c r="F25" s="868">
        <v>570.9</v>
      </c>
      <c r="G25" s="868">
        <v>107.4</v>
      </c>
      <c r="H25" s="868">
        <v>223.9</v>
      </c>
      <c r="I25" s="868">
        <v>44297.7</v>
      </c>
      <c r="J25" s="868">
        <v>28210.2</v>
      </c>
      <c r="K25" s="868">
        <v>15239.3</v>
      </c>
      <c r="L25" s="868">
        <v>364.4</v>
      </c>
      <c r="M25" s="869">
        <v>483.7</v>
      </c>
    </row>
    <row r="26" spans="1:13">
      <c r="A26" s="1491" t="s">
        <v>228</v>
      </c>
      <c r="B26" s="1491"/>
      <c r="C26" s="1491"/>
      <c r="D26" s="1491"/>
      <c r="E26" s="1491"/>
      <c r="F26" s="1491"/>
      <c r="G26" s="1491"/>
      <c r="H26" s="1491"/>
      <c r="I26" s="1491"/>
      <c r="J26" s="1491"/>
      <c r="K26" s="1491"/>
      <c r="L26" s="1491"/>
      <c r="M26" s="1491"/>
    </row>
    <row r="27" spans="1:13">
      <c r="A27" s="1488" t="s">
        <v>229</v>
      </c>
      <c r="B27" s="1488"/>
      <c r="C27" s="1488"/>
      <c r="D27" s="1488"/>
      <c r="E27" s="1488"/>
      <c r="F27" s="1488"/>
      <c r="G27" s="1488"/>
      <c r="H27" s="1488"/>
      <c r="I27" s="1488"/>
      <c r="J27" s="1488"/>
      <c r="K27" s="1488"/>
      <c r="L27" s="1488"/>
      <c r="M27" s="1488"/>
    </row>
  </sheetData>
  <mergeCells count="23">
    <mergeCell ref="K8:K15"/>
    <mergeCell ref="A1:D1"/>
    <mergeCell ref="L1:M1"/>
    <mergeCell ref="A2:D2"/>
    <mergeCell ref="L2:M2"/>
    <mergeCell ref="A4:E4"/>
    <mergeCell ref="A5:E5"/>
    <mergeCell ref="A27:M27"/>
    <mergeCell ref="L8:L15"/>
    <mergeCell ref="M8:M15"/>
    <mergeCell ref="F9:F15"/>
    <mergeCell ref="G9:G15"/>
    <mergeCell ref="C16:M16"/>
    <mergeCell ref="A26:M26"/>
    <mergeCell ref="A6:B16"/>
    <mergeCell ref="C6:H7"/>
    <mergeCell ref="I6:M7"/>
    <mergeCell ref="C8:C15"/>
    <mergeCell ref="D8:D15"/>
    <mergeCell ref="E8:E15"/>
    <mergeCell ref="H8:H15"/>
    <mergeCell ref="I8:I15"/>
    <mergeCell ref="J8:J15"/>
  </mergeCells>
  <hyperlinks>
    <hyperlink ref="L1" location="'Spis tablic     List of tables'!A1" display="Powrót do spisu tablic"/>
    <hyperlink ref="L2" location="'Spis tablic     List of tables'!A28" display="Return to list of tables"/>
    <hyperlink ref="L1:M2" location="'Spis tablic     List of tables'!A26" display="Powrót do spisu tablic"/>
  </hyperlinks>
  <pageMargins left="0.7" right="0.7" top="0.75" bottom="0.75" header="0.3" footer="0.3"/>
  <pageSetup paperSize="9" scale="9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25"/>
  <sheetViews>
    <sheetView showGridLines="0" zoomScaleNormal="100" workbookViewId="0"/>
  </sheetViews>
  <sheetFormatPr defaultRowHeight="15"/>
  <cols>
    <col min="1" max="1" width="6.42578125" customWidth="1"/>
    <col min="2" max="2" width="17.85546875" customWidth="1"/>
    <col min="3" max="6" width="12.140625" customWidth="1"/>
    <col min="7" max="7" width="13.140625" customWidth="1"/>
    <col min="8" max="10" width="12.140625" customWidth="1"/>
  </cols>
  <sheetData>
    <row r="1" spans="1:10">
      <c r="A1" s="230" t="s">
        <v>230</v>
      </c>
      <c r="B1" s="230"/>
      <c r="C1" s="230"/>
      <c r="D1" s="230"/>
      <c r="E1" s="230"/>
      <c r="F1" s="54"/>
      <c r="G1" s="226"/>
      <c r="H1" s="243"/>
      <c r="I1" s="1371" t="s">
        <v>1</v>
      </c>
      <c r="J1" s="1371"/>
    </row>
    <row r="2" spans="1:10">
      <c r="A2" s="229" t="s">
        <v>231</v>
      </c>
      <c r="B2" s="229"/>
      <c r="C2" s="229"/>
      <c r="D2" s="229"/>
      <c r="E2" s="229"/>
      <c r="F2" s="244"/>
      <c r="G2" s="245"/>
      <c r="H2" s="243"/>
      <c r="I2" s="1502" t="s">
        <v>3</v>
      </c>
      <c r="J2" s="1502"/>
    </row>
    <row r="3" spans="1:10">
      <c r="A3" s="1495" t="s">
        <v>1625</v>
      </c>
      <c r="B3" s="1496"/>
      <c r="C3" s="1496" t="s">
        <v>232</v>
      </c>
      <c r="D3" s="1233" t="s">
        <v>233</v>
      </c>
      <c r="E3" s="1282"/>
      <c r="F3" s="1283"/>
      <c r="G3" s="1237" t="s">
        <v>1194</v>
      </c>
      <c r="H3" s="1290" t="s">
        <v>234</v>
      </c>
      <c r="I3" s="1495"/>
      <c r="J3" s="1495"/>
    </row>
    <row r="4" spans="1:10">
      <c r="A4" s="1284"/>
      <c r="B4" s="1503"/>
      <c r="C4" s="1503"/>
      <c r="D4" s="1505"/>
      <c r="E4" s="1284"/>
      <c r="F4" s="1494"/>
      <c r="G4" s="1499"/>
      <c r="H4" s="1505"/>
      <c r="I4" s="1284"/>
      <c r="J4" s="1284"/>
    </row>
    <row r="5" spans="1:10">
      <c r="A5" s="1284"/>
      <c r="B5" s="1503"/>
      <c r="C5" s="1503"/>
      <c r="D5" s="1505"/>
      <c r="E5" s="1284"/>
      <c r="F5" s="1494"/>
      <c r="G5" s="1499"/>
      <c r="H5" s="1505"/>
      <c r="I5" s="1284"/>
      <c r="J5" s="1284"/>
    </row>
    <row r="6" spans="1:10">
      <c r="A6" s="1284"/>
      <c r="B6" s="1503"/>
      <c r="C6" s="1503"/>
      <c r="D6" s="1505"/>
      <c r="E6" s="1284"/>
      <c r="F6" s="1494"/>
      <c r="G6" s="1499"/>
      <c r="H6" s="1505"/>
      <c r="I6" s="1284"/>
      <c r="J6" s="1284"/>
    </row>
    <row r="7" spans="1:10">
      <c r="A7" s="1284"/>
      <c r="B7" s="1503"/>
      <c r="C7" s="1503"/>
      <c r="D7" s="1236"/>
      <c r="E7" s="1286"/>
      <c r="F7" s="1287"/>
      <c r="G7" s="1499"/>
      <c r="H7" s="1505"/>
      <c r="I7" s="1284"/>
      <c r="J7" s="1284"/>
    </row>
    <row r="8" spans="1:10">
      <c r="A8" s="1284"/>
      <c r="B8" s="1503"/>
      <c r="C8" s="1503"/>
      <c r="D8" s="1237" t="s">
        <v>235</v>
      </c>
      <c r="E8" s="1237" t="s">
        <v>236</v>
      </c>
      <c r="F8" s="1237" t="s">
        <v>237</v>
      </c>
      <c r="G8" s="1499"/>
      <c r="H8" s="1231" t="s">
        <v>238</v>
      </c>
      <c r="I8" s="1231" t="s">
        <v>239</v>
      </c>
      <c r="J8" s="1233" t="s">
        <v>240</v>
      </c>
    </row>
    <row r="9" spans="1:10">
      <c r="A9" s="1284"/>
      <c r="B9" s="1503"/>
      <c r="C9" s="1503"/>
      <c r="D9" s="1499"/>
      <c r="E9" s="1499"/>
      <c r="F9" s="1499"/>
      <c r="G9" s="1499"/>
      <c r="H9" s="1499"/>
      <c r="I9" s="1499"/>
      <c r="J9" s="1505"/>
    </row>
    <row r="10" spans="1:10">
      <c r="A10" s="1284"/>
      <c r="B10" s="1503"/>
      <c r="C10" s="1503"/>
      <c r="D10" s="1499"/>
      <c r="E10" s="1499"/>
      <c r="F10" s="1499"/>
      <c r="G10" s="1499"/>
      <c r="H10" s="1499"/>
      <c r="I10" s="1499"/>
      <c r="J10" s="1505"/>
    </row>
    <row r="11" spans="1:10">
      <c r="A11" s="1284"/>
      <c r="B11" s="1503"/>
      <c r="C11" s="1503"/>
      <c r="D11" s="1499"/>
      <c r="E11" s="1499"/>
      <c r="F11" s="1499"/>
      <c r="G11" s="1499"/>
      <c r="H11" s="1499"/>
      <c r="I11" s="1499"/>
      <c r="J11" s="1505"/>
    </row>
    <row r="12" spans="1:10">
      <c r="A12" s="1284"/>
      <c r="B12" s="1503"/>
      <c r="C12" s="1504"/>
      <c r="D12" s="1254"/>
      <c r="E12" s="1254"/>
      <c r="F12" s="1254"/>
      <c r="G12" s="1254"/>
      <c r="H12" s="1254"/>
      <c r="I12" s="1254"/>
      <c r="J12" s="1255"/>
    </row>
    <row r="13" spans="1:10">
      <c r="A13" s="1286"/>
      <c r="B13" s="1497"/>
      <c r="C13" s="1506" t="s">
        <v>1577</v>
      </c>
      <c r="D13" s="1507"/>
      <c r="E13" s="1507"/>
      <c r="F13" s="1507"/>
      <c r="G13" s="1507"/>
      <c r="H13" s="1507"/>
      <c r="I13" s="1507"/>
      <c r="J13" s="1489"/>
    </row>
    <row r="14" spans="1:10">
      <c r="A14" s="160"/>
      <c r="B14" s="246"/>
      <c r="C14" s="247"/>
      <c r="D14" s="247"/>
      <c r="E14" s="247"/>
      <c r="F14" s="247"/>
      <c r="G14" s="247"/>
      <c r="H14" s="247"/>
      <c r="I14" s="247"/>
      <c r="J14" s="248"/>
    </row>
    <row r="15" spans="1:10">
      <c r="A15" s="160">
        <v>2017</v>
      </c>
      <c r="B15" s="249" t="s">
        <v>84</v>
      </c>
      <c r="C15" s="1178">
        <v>8393.1</v>
      </c>
      <c r="D15" s="1178">
        <v>10434.200000000001</v>
      </c>
      <c r="E15" s="1178">
        <v>11203.8</v>
      </c>
      <c r="F15" s="1178">
        <v>769.6</v>
      </c>
      <c r="G15" s="1178">
        <v>1607.8</v>
      </c>
      <c r="H15" s="1178">
        <v>8826.4</v>
      </c>
      <c r="I15" s="1179">
        <v>9607.2999999999993</v>
      </c>
      <c r="J15" s="251">
        <v>781</v>
      </c>
    </row>
    <row r="16" spans="1:10">
      <c r="A16" s="160"/>
      <c r="B16" s="246"/>
      <c r="C16" s="1178"/>
      <c r="D16" s="1178"/>
      <c r="E16" s="1178"/>
      <c r="F16" s="1178"/>
      <c r="G16" s="1178"/>
      <c r="H16" s="1178"/>
      <c r="I16" s="1178"/>
      <c r="J16" s="252"/>
    </row>
    <row r="17" spans="1:10">
      <c r="A17" s="160">
        <v>2018</v>
      </c>
      <c r="B17" s="246" t="s">
        <v>211</v>
      </c>
      <c r="C17" s="1178">
        <v>1666.3</v>
      </c>
      <c r="D17" s="1178">
        <v>1782.3</v>
      </c>
      <c r="E17" s="1178">
        <v>2362.4</v>
      </c>
      <c r="F17" s="1178">
        <v>580</v>
      </c>
      <c r="G17" s="1178">
        <v>396.3</v>
      </c>
      <c r="H17" s="1178">
        <v>1386.1</v>
      </c>
      <c r="I17" s="1179">
        <v>1982.5</v>
      </c>
      <c r="J17" s="251">
        <v>596.4</v>
      </c>
    </row>
    <row r="18" spans="1:10">
      <c r="A18" s="211"/>
      <c r="B18" s="253" t="s">
        <v>61</v>
      </c>
      <c r="C18" s="1168">
        <v>4312.8999999999996</v>
      </c>
      <c r="D18" s="1168">
        <v>5081.8</v>
      </c>
      <c r="E18" s="1168">
        <v>5670.8</v>
      </c>
      <c r="F18" s="1168">
        <v>589</v>
      </c>
      <c r="G18" s="1168">
        <v>877.4</v>
      </c>
      <c r="H18" s="1168">
        <v>4204.3999999999996</v>
      </c>
      <c r="I18" s="1168">
        <v>4797.2</v>
      </c>
      <c r="J18" s="254">
        <v>592.9</v>
      </c>
    </row>
    <row r="19" spans="1:10">
      <c r="A19" s="17"/>
      <c r="B19" s="249" t="s">
        <v>87</v>
      </c>
      <c r="C19" s="1168">
        <f>7035336/1000</f>
        <v>7035.3360000000002</v>
      </c>
      <c r="D19" s="1168">
        <f>7994098/1000</f>
        <v>7994.098</v>
      </c>
      <c r="E19" s="1168">
        <f>8539494/1000</f>
        <v>8539.4940000000006</v>
      </c>
      <c r="F19" s="1168">
        <f>545396/1000</f>
        <v>545.39599999999996</v>
      </c>
      <c r="G19" s="1168">
        <f>1367036/1000</f>
        <v>1367.0360000000001</v>
      </c>
      <c r="H19" s="1168">
        <f>6627062/1000</f>
        <v>6627.0619999999999</v>
      </c>
      <c r="I19" s="1168">
        <f>7189455/1000</f>
        <v>7189.4549999999999</v>
      </c>
      <c r="J19" s="254">
        <f>562393/1000</f>
        <v>562.39300000000003</v>
      </c>
    </row>
    <row r="20" spans="1:10">
      <c r="A20" s="211"/>
      <c r="B20" s="1167" t="s">
        <v>84</v>
      </c>
      <c r="C20" s="1168">
        <v>8977.2999999999993</v>
      </c>
      <c r="D20" s="1168">
        <v>9620.9</v>
      </c>
      <c r="E20" s="1168">
        <v>10414.799999999999</v>
      </c>
      <c r="F20" s="1168">
        <v>793.9</v>
      </c>
      <c r="G20" s="1168">
        <v>1876.9</v>
      </c>
      <c r="H20" s="1168">
        <v>7744</v>
      </c>
      <c r="I20" s="1168">
        <v>8570</v>
      </c>
      <c r="J20" s="254">
        <v>826</v>
      </c>
    </row>
    <row r="21" spans="1:10">
      <c r="A21" s="160"/>
      <c r="B21" s="246"/>
      <c r="C21" s="1178"/>
      <c r="D21" s="1178"/>
      <c r="E21" s="1178"/>
      <c r="F21" s="1178"/>
      <c r="G21" s="1178"/>
      <c r="H21" s="1178"/>
      <c r="I21" s="1178"/>
      <c r="J21" s="252"/>
    </row>
    <row r="22" spans="1:10">
      <c r="A22" s="160">
        <v>2019</v>
      </c>
      <c r="B22" s="246" t="s">
        <v>211</v>
      </c>
      <c r="C22" s="1178">
        <v>2083.5</v>
      </c>
      <c r="D22" s="1178">
        <v>2030.1</v>
      </c>
      <c r="E22" s="1178">
        <v>2602.1</v>
      </c>
      <c r="F22" s="1178">
        <v>571.9</v>
      </c>
      <c r="G22" s="1178">
        <v>354.9</v>
      </c>
      <c r="H22" s="1178">
        <v>1675.2</v>
      </c>
      <c r="I22" s="1179">
        <v>2235.1</v>
      </c>
      <c r="J22" s="251">
        <v>559.79999999999995</v>
      </c>
    </row>
    <row r="23" spans="1:10">
      <c r="A23" s="211"/>
      <c r="B23" s="993"/>
      <c r="C23" s="994"/>
      <c r="D23" s="994"/>
      <c r="E23" s="994"/>
      <c r="F23" s="994"/>
      <c r="G23" s="994"/>
      <c r="H23" s="994"/>
      <c r="I23" s="994"/>
      <c r="J23" s="994"/>
    </row>
    <row r="24" spans="1:10">
      <c r="A24" s="1491" t="s">
        <v>241</v>
      </c>
      <c r="B24" s="1491"/>
      <c r="C24" s="1491"/>
      <c r="D24" s="1491"/>
      <c r="E24" s="1491"/>
      <c r="F24" s="1491"/>
      <c r="G24" s="1491"/>
      <c r="H24" s="1491"/>
      <c r="I24" s="1491"/>
      <c r="J24" s="1491"/>
    </row>
    <row r="25" spans="1:10">
      <c r="A25" s="1488" t="s">
        <v>229</v>
      </c>
      <c r="B25" s="1488"/>
      <c r="C25" s="1488"/>
      <c r="D25" s="1488"/>
      <c r="E25" s="1488"/>
      <c r="F25" s="1488"/>
      <c r="G25" s="1488"/>
      <c r="H25" s="1488"/>
      <c r="I25" s="1488"/>
      <c r="J25" s="1488"/>
    </row>
  </sheetData>
  <mergeCells count="16">
    <mergeCell ref="A25:J25"/>
    <mergeCell ref="I1:J1"/>
    <mergeCell ref="I2:J2"/>
    <mergeCell ref="A3:B13"/>
    <mergeCell ref="C3:C12"/>
    <mergeCell ref="D3:F7"/>
    <mergeCell ref="G3:G12"/>
    <mergeCell ref="H3:J7"/>
    <mergeCell ref="D8:D12"/>
    <mergeCell ref="E8:E12"/>
    <mergeCell ref="F8:F12"/>
    <mergeCell ref="H8:H12"/>
    <mergeCell ref="I8:I12"/>
    <mergeCell ref="J8:J12"/>
    <mergeCell ref="C13:J13"/>
    <mergeCell ref="A24:J24"/>
  </mergeCells>
  <hyperlinks>
    <hyperlink ref="I1" location="'Spis tablic     List of tables'!A1" display="Powrót do spisu tablic"/>
    <hyperlink ref="I2" location="'Spis tablic     List of tables'!A29" display="Return to list of tables"/>
    <hyperlink ref="I1:J2" location="'Spis tablic     List of tables'!A27"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F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5703125" customWidth="1"/>
    <col min="9" max="9" width="12.85546875" customWidth="1"/>
    <col min="10" max="10" width="14.7109375" customWidth="1"/>
    <col min="11" max="11" width="14.140625" customWidth="1"/>
    <col min="12" max="12" width="15.28515625" customWidth="1"/>
  </cols>
  <sheetData>
    <row r="1" spans="1:12">
      <c r="A1" s="1324" t="s">
        <v>242</v>
      </c>
      <c r="B1" s="1324"/>
      <c r="C1" s="1324"/>
      <c r="D1" s="1324"/>
      <c r="E1" s="1324"/>
      <c r="F1" s="1324"/>
      <c r="G1" s="255"/>
      <c r="H1" s="255"/>
      <c r="I1" s="255"/>
      <c r="J1" s="256"/>
      <c r="K1" s="1371" t="s">
        <v>1</v>
      </c>
      <c r="L1" s="1371"/>
    </row>
    <row r="2" spans="1:12">
      <c r="A2" s="1509" t="s">
        <v>243</v>
      </c>
      <c r="B2" s="1509"/>
      <c r="C2" s="1509"/>
      <c r="D2" s="1509"/>
      <c r="E2" s="1509"/>
      <c r="F2" s="1509"/>
      <c r="G2" s="117"/>
      <c r="H2" s="117"/>
      <c r="I2" s="117"/>
      <c r="J2" s="256"/>
      <c r="K2" s="1275" t="s">
        <v>3</v>
      </c>
      <c r="L2" s="1275"/>
    </row>
    <row r="3" spans="1:12">
      <c r="A3" s="1510" t="s">
        <v>244</v>
      </c>
      <c r="B3" s="1509"/>
      <c r="C3" s="1509"/>
      <c r="D3" s="1509"/>
      <c r="E3" s="1509"/>
      <c r="F3" s="1509"/>
      <c r="G3" s="117"/>
      <c r="H3" s="117"/>
      <c r="I3" s="215"/>
      <c r="J3" s="215"/>
      <c r="K3" s="215"/>
      <c r="L3" s="215"/>
    </row>
    <row r="4" spans="1:12">
      <c r="A4" s="1472" t="s">
        <v>245</v>
      </c>
      <c r="B4" s="1508"/>
      <c r="C4" s="1508"/>
      <c r="D4" s="1508"/>
      <c r="E4" s="1508"/>
      <c r="F4" s="1508"/>
      <c r="G4" s="257"/>
      <c r="H4" s="257"/>
      <c r="I4" s="215"/>
      <c r="J4" s="215"/>
      <c r="K4" s="215"/>
      <c r="L4" s="215"/>
    </row>
    <row r="5" spans="1:12">
      <c r="A5" s="1334" t="s">
        <v>246</v>
      </c>
      <c r="B5" s="1512"/>
      <c r="C5" s="1333" t="s">
        <v>247</v>
      </c>
      <c r="D5" s="258"/>
      <c r="E5" s="258"/>
      <c r="F5" s="258"/>
      <c r="G5" s="258"/>
      <c r="H5" s="258"/>
      <c r="I5" s="258"/>
      <c r="J5" s="258"/>
      <c r="K5" s="258"/>
      <c r="L5" s="258"/>
    </row>
    <row r="6" spans="1:12">
      <c r="A6" s="1465"/>
      <c r="B6" s="1466"/>
      <c r="C6" s="1513"/>
      <c r="D6" s="1515" t="s">
        <v>196</v>
      </c>
      <c r="E6" s="1515" t="s">
        <v>248</v>
      </c>
      <c r="F6" s="1515" t="s">
        <v>1630</v>
      </c>
      <c r="G6" s="1512" t="s">
        <v>194</v>
      </c>
      <c r="H6" s="1515" t="s">
        <v>1629</v>
      </c>
      <c r="I6" s="1515" t="s">
        <v>249</v>
      </c>
      <c r="J6" s="1515" t="s">
        <v>1627</v>
      </c>
      <c r="K6" s="1515" t="s">
        <v>1628</v>
      </c>
      <c r="L6" s="1333" t="s">
        <v>101</v>
      </c>
    </row>
    <row r="7" spans="1:12">
      <c r="A7" s="1465"/>
      <c r="B7" s="1466"/>
      <c r="C7" s="1513"/>
      <c r="D7" s="1516"/>
      <c r="E7" s="1516"/>
      <c r="F7" s="1516"/>
      <c r="G7" s="1466"/>
      <c r="H7" s="1516"/>
      <c r="I7" s="1516"/>
      <c r="J7" s="1516"/>
      <c r="K7" s="1516"/>
      <c r="L7" s="1513"/>
    </row>
    <row r="8" spans="1:12" ht="116.25" customHeight="1">
      <c r="A8" s="1474"/>
      <c r="B8" s="1475"/>
      <c r="C8" s="1514"/>
      <c r="D8" s="1336"/>
      <c r="E8" s="1336"/>
      <c r="F8" s="1336"/>
      <c r="G8" s="1475"/>
      <c r="H8" s="1336"/>
      <c r="I8" s="1336"/>
      <c r="J8" s="1336"/>
      <c r="K8" s="1336"/>
      <c r="L8" s="1514"/>
    </row>
    <row r="9" spans="1:12">
      <c r="A9" s="1511" t="s">
        <v>250</v>
      </c>
      <c r="B9" s="1511"/>
      <c r="C9" s="1511"/>
      <c r="D9" s="1511"/>
      <c r="E9" s="1511"/>
      <c r="F9" s="1511"/>
      <c r="G9" s="1511"/>
      <c r="H9" s="1511"/>
      <c r="I9" s="1511"/>
      <c r="J9" s="1511"/>
      <c r="K9" s="1511"/>
      <c r="L9" s="1511"/>
    </row>
    <row r="10" spans="1:12">
      <c r="A10" s="1517" t="s">
        <v>1578</v>
      </c>
      <c r="B10" s="1517"/>
      <c r="C10" s="1517"/>
      <c r="D10" s="1517"/>
      <c r="E10" s="1517"/>
      <c r="F10" s="1517"/>
      <c r="G10" s="1517"/>
      <c r="H10" s="1517"/>
      <c r="I10" s="1517"/>
      <c r="J10" s="1517"/>
      <c r="K10" s="1517"/>
      <c r="L10" s="1517"/>
    </row>
    <row r="11" spans="1:12">
      <c r="A11" s="259">
        <v>2017</v>
      </c>
      <c r="B11" s="261" t="s">
        <v>84</v>
      </c>
      <c r="C11" s="1172">
        <v>171758.9</v>
      </c>
      <c r="D11" s="1172">
        <v>82758.899999999994</v>
      </c>
      <c r="E11" s="1172">
        <v>12082.6</v>
      </c>
      <c r="F11" s="1172">
        <v>1142.3</v>
      </c>
      <c r="G11" s="1169">
        <v>5478</v>
      </c>
      <c r="H11" s="1169">
        <v>48696.9</v>
      </c>
      <c r="I11" s="1172">
        <v>8517.2000000000007</v>
      </c>
      <c r="J11" s="1172">
        <v>629.70000000000005</v>
      </c>
      <c r="K11" s="1172">
        <v>4483.2</v>
      </c>
      <c r="L11" s="200">
        <v>1581.3</v>
      </c>
    </row>
    <row r="12" spans="1:12">
      <c r="A12" s="259"/>
      <c r="B12" s="262"/>
      <c r="C12" s="839"/>
      <c r="D12" s="839"/>
      <c r="E12" s="1170"/>
      <c r="F12" s="1170"/>
      <c r="G12" s="839"/>
      <c r="H12" s="839"/>
      <c r="I12" s="839"/>
      <c r="J12" s="839"/>
      <c r="K12" s="839"/>
      <c r="L12" s="185"/>
    </row>
    <row r="13" spans="1:12">
      <c r="A13" s="259">
        <v>2018</v>
      </c>
      <c r="B13" s="262" t="s">
        <v>211</v>
      </c>
      <c r="C13" s="839">
        <v>41891.199999999997</v>
      </c>
      <c r="D13" s="839">
        <v>19957.900000000001</v>
      </c>
      <c r="E13" s="1170">
        <v>3548.8</v>
      </c>
      <c r="F13" s="1170">
        <v>258.7</v>
      </c>
      <c r="G13" s="839">
        <v>1165.3</v>
      </c>
      <c r="H13" s="839">
        <v>11814.9</v>
      </c>
      <c r="I13" s="839">
        <v>2115.5</v>
      </c>
      <c r="J13" s="839">
        <v>119.8</v>
      </c>
      <c r="K13" s="839">
        <v>1006.9</v>
      </c>
      <c r="L13" s="185">
        <v>425.3</v>
      </c>
    </row>
    <row r="14" spans="1:12">
      <c r="A14" s="259"/>
      <c r="B14" s="260" t="s">
        <v>61</v>
      </c>
      <c r="C14" s="839">
        <v>88317.7</v>
      </c>
      <c r="D14" s="839">
        <v>41935.800000000003</v>
      </c>
      <c r="E14" s="1170">
        <v>6330.9</v>
      </c>
      <c r="F14" s="1170">
        <v>562.29999999999995</v>
      </c>
      <c r="G14" s="839">
        <v>3149.7</v>
      </c>
      <c r="H14" s="839">
        <v>25630.3</v>
      </c>
      <c r="I14" s="839">
        <v>4455</v>
      </c>
      <c r="J14" s="839">
        <v>289</v>
      </c>
      <c r="K14" s="839">
        <v>2044.7</v>
      </c>
      <c r="L14" s="185">
        <v>810.8</v>
      </c>
    </row>
    <row r="15" spans="1:12">
      <c r="A15" s="263"/>
      <c r="B15" s="261" t="s">
        <v>87</v>
      </c>
      <c r="C15" s="839">
        <f>138142617/1000</f>
        <v>138142.617</v>
      </c>
      <c r="D15" s="839">
        <f>65474030/1000</f>
        <v>65474.03</v>
      </c>
      <c r="E15" s="1170">
        <f>9260337/1000</f>
        <v>9260.3369999999995</v>
      </c>
      <c r="F15" s="1170">
        <f>869298/1000</f>
        <v>869.298</v>
      </c>
      <c r="G15" s="839">
        <f>4937611/1000</f>
        <v>4937.6109999999999</v>
      </c>
      <c r="H15" s="839">
        <f>40949428/1000</f>
        <v>40949.428</v>
      </c>
      <c r="I15" s="839">
        <f>6929965/1000</f>
        <v>6929.9650000000001</v>
      </c>
      <c r="J15" s="839">
        <f>528660/1000</f>
        <v>528.66</v>
      </c>
      <c r="K15" s="839">
        <f>3125248/1000</f>
        <v>3125.248</v>
      </c>
      <c r="L15" s="185">
        <f>1185999/1000</f>
        <v>1185.999</v>
      </c>
    </row>
    <row r="16" spans="1:12">
      <c r="A16" s="263"/>
      <c r="B16" s="1169" t="s">
        <v>84</v>
      </c>
      <c r="C16" s="839">
        <v>189209.7</v>
      </c>
      <c r="D16" s="839">
        <v>88995.7</v>
      </c>
      <c r="E16" s="1170">
        <v>12697.2</v>
      </c>
      <c r="F16" s="1170">
        <v>1182.2</v>
      </c>
      <c r="G16" s="839">
        <v>6984.4</v>
      </c>
      <c r="H16" s="839">
        <v>56577.2</v>
      </c>
      <c r="I16" s="839">
        <v>9453.4</v>
      </c>
      <c r="J16" s="839">
        <v>674.6</v>
      </c>
      <c r="K16" s="839">
        <v>4282.2</v>
      </c>
      <c r="L16" s="185">
        <v>1655.8</v>
      </c>
    </row>
    <row r="17" spans="1:12">
      <c r="A17" s="259"/>
      <c r="B17" s="262"/>
      <c r="C17" s="839"/>
      <c r="D17" s="839"/>
      <c r="E17" s="1170"/>
      <c r="F17" s="1170"/>
      <c r="G17" s="839"/>
      <c r="H17" s="839"/>
      <c r="I17" s="839"/>
      <c r="J17" s="839"/>
      <c r="K17" s="839"/>
      <c r="L17" s="185"/>
    </row>
    <row r="18" spans="1:12">
      <c r="A18" s="259">
        <v>2019</v>
      </c>
      <c r="B18" s="262" t="s">
        <v>211</v>
      </c>
      <c r="C18" s="839">
        <v>45533</v>
      </c>
      <c r="D18" s="839">
        <v>20730.5</v>
      </c>
      <c r="E18" s="1170">
        <v>4211.5</v>
      </c>
      <c r="F18" s="1170">
        <v>300.60000000000002</v>
      </c>
      <c r="G18" s="839">
        <v>953.2</v>
      </c>
      <c r="H18" s="839">
        <v>13559.8</v>
      </c>
      <c r="I18" s="839">
        <v>2439.3000000000002</v>
      </c>
      <c r="J18" s="839">
        <v>139.80000000000001</v>
      </c>
      <c r="K18" s="839">
        <v>1092.4000000000001</v>
      </c>
      <c r="L18" s="185">
        <v>443.6</v>
      </c>
    </row>
    <row r="19" spans="1:12">
      <c r="A19" s="1518" t="s">
        <v>251</v>
      </c>
      <c r="B19" s="1518"/>
      <c r="C19" s="1518"/>
      <c r="D19" s="1518"/>
      <c r="E19" s="1518"/>
      <c r="F19" s="1518"/>
      <c r="G19" s="1518"/>
      <c r="H19" s="1518"/>
      <c r="I19" s="1518"/>
      <c r="J19" s="1518"/>
      <c r="K19" s="1518"/>
      <c r="L19" s="1518"/>
    </row>
    <row r="20" spans="1:12">
      <c r="A20" s="1517" t="s">
        <v>1579</v>
      </c>
      <c r="B20" s="1517"/>
      <c r="C20" s="1517"/>
      <c r="D20" s="1517"/>
      <c r="E20" s="1517"/>
      <c r="F20" s="1517"/>
      <c r="G20" s="1517"/>
      <c r="H20" s="1517"/>
      <c r="I20" s="1517"/>
      <c r="J20" s="1517"/>
      <c r="K20" s="1517"/>
      <c r="L20" s="1517"/>
    </row>
    <row r="21" spans="1:12">
      <c r="A21" s="259">
        <v>2017</v>
      </c>
      <c r="B21" s="261" t="s">
        <v>84</v>
      </c>
      <c r="C21" s="1172">
        <v>163365.9</v>
      </c>
      <c r="D21" s="1172">
        <v>78417.899999999994</v>
      </c>
      <c r="E21" s="1172">
        <v>10709.2</v>
      </c>
      <c r="F21" s="1169">
        <v>1124.9000000000001</v>
      </c>
      <c r="G21" s="1172">
        <v>5154.8999999999996</v>
      </c>
      <c r="H21" s="1172">
        <v>47476.2</v>
      </c>
      <c r="I21" s="1172">
        <v>8060.8</v>
      </c>
      <c r="J21" s="1172">
        <v>628.9</v>
      </c>
      <c r="K21" s="1172">
        <v>4180.8</v>
      </c>
      <c r="L21" s="200">
        <v>1450.1</v>
      </c>
    </row>
    <row r="22" spans="1:12">
      <c r="A22" s="259"/>
      <c r="B22" s="262"/>
      <c r="C22" s="839"/>
      <c r="D22" s="839"/>
      <c r="E22" s="1170"/>
      <c r="F22" s="1170"/>
      <c r="G22" s="839"/>
      <c r="H22" s="839"/>
      <c r="I22" s="839"/>
      <c r="J22" s="839"/>
      <c r="K22" s="839"/>
      <c r="L22" s="185"/>
    </row>
    <row r="23" spans="1:12">
      <c r="A23" s="259">
        <v>2018</v>
      </c>
      <c r="B23" s="262" t="s">
        <v>211</v>
      </c>
      <c r="C23" s="839">
        <v>40224.9</v>
      </c>
      <c r="D23" s="839">
        <v>19102.2</v>
      </c>
      <c r="E23" s="1170">
        <v>3050.4</v>
      </c>
      <c r="F23" s="1170">
        <v>263.89999999999998</v>
      </c>
      <c r="G23" s="839">
        <v>1166.2</v>
      </c>
      <c r="H23" s="839">
        <v>11668.2</v>
      </c>
      <c r="I23" s="839">
        <v>1985.6</v>
      </c>
      <c r="J23" s="839">
        <v>128.5</v>
      </c>
      <c r="K23" s="839">
        <v>966.2</v>
      </c>
      <c r="L23" s="185">
        <v>392.4</v>
      </c>
    </row>
    <row r="24" spans="1:12">
      <c r="A24" s="259"/>
      <c r="B24" s="260" t="s">
        <v>61</v>
      </c>
      <c r="C24" s="839">
        <v>84004.7</v>
      </c>
      <c r="D24" s="839">
        <v>39853.4</v>
      </c>
      <c r="E24" s="1170">
        <v>5546.6</v>
      </c>
      <c r="F24" s="1170">
        <v>554.79999999999995</v>
      </c>
      <c r="G24" s="839">
        <v>2934.1</v>
      </c>
      <c r="H24" s="839">
        <v>24942.2</v>
      </c>
      <c r="I24" s="839">
        <v>4148.8999999999996</v>
      </c>
      <c r="J24" s="839">
        <v>285.2</v>
      </c>
      <c r="K24" s="839">
        <v>1898</v>
      </c>
      <c r="L24" s="185">
        <v>740.8</v>
      </c>
    </row>
    <row r="25" spans="1:12">
      <c r="A25" s="263"/>
      <c r="B25" s="261" t="s">
        <v>87</v>
      </c>
      <c r="C25" s="839">
        <v>131107.29999999999</v>
      </c>
      <c r="D25" s="839">
        <f>61911698/1000</f>
        <v>61911.697999999997</v>
      </c>
      <c r="E25" s="1170">
        <f>8269977/1000</f>
        <v>8269.9770000000008</v>
      </c>
      <c r="F25" s="1170">
        <f>839382/1000</f>
        <v>839.38199999999995</v>
      </c>
      <c r="G25" s="839">
        <f>4594896/1000</f>
        <v>4594.8959999999997</v>
      </c>
      <c r="H25" s="839">
        <f>39839780/1000</f>
        <v>39839.78</v>
      </c>
      <c r="I25" s="839">
        <f>6422932/1000</f>
        <v>6422.9319999999998</v>
      </c>
      <c r="J25" s="839">
        <f>479550/1000</f>
        <v>479.55</v>
      </c>
      <c r="K25" s="839">
        <f>2892871/1000</f>
        <v>2892.8710000000001</v>
      </c>
      <c r="L25" s="185">
        <f>1075413/1000</f>
        <v>1075.413</v>
      </c>
    </row>
    <row r="26" spans="1:12">
      <c r="A26" s="263"/>
      <c r="B26" s="1169" t="s">
        <v>84</v>
      </c>
      <c r="C26" s="839">
        <v>180232.5</v>
      </c>
      <c r="D26" s="839">
        <v>84764.7</v>
      </c>
      <c r="E26" s="1170">
        <v>11385</v>
      </c>
      <c r="F26" s="1170">
        <v>1161.8</v>
      </c>
      <c r="G26" s="839">
        <v>6470.7</v>
      </c>
      <c r="H26" s="839">
        <v>54862.6</v>
      </c>
      <c r="I26" s="839">
        <v>8828.4</v>
      </c>
      <c r="J26" s="839">
        <v>631.5</v>
      </c>
      <c r="K26" s="839">
        <v>4024.5</v>
      </c>
      <c r="L26" s="185">
        <v>1516.7</v>
      </c>
    </row>
    <row r="27" spans="1:12">
      <c r="A27" s="259"/>
      <c r="B27" s="262"/>
      <c r="C27" s="839"/>
      <c r="D27" s="839"/>
      <c r="E27" s="1170"/>
      <c r="F27" s="1170"/>
      <c r="G27" s="839"/>
      <c r="H27" s="839"/>
      <c r="I27" s="839"/>
      <c r="J27" s="839"/>
      <c r="K27" s="839"/>
      <c r="L27" s="185"/>
    </row>
    <row r="28" spans="1:12">
      <c r="A28" s="259">
        <v>2019</v>
      </c>
      <c r="B28" s="262" t="s">
        <v>211</v>
      </c>
      <c r="C28" s="839">
        <v>43449.5</v>
      </c>
      <c r="D28" s="839">
        <v>19684</v>
      </c>
      <c r="E28" s="1170">
        <v>3677.6</v>
      </c>
      <c r="F28" s="1170">
        <v>296.7</v>
      </c>
      <c r="G28" s="839">
        <v>938</v>
      </c>
      <c r="H28" s="839">
        <v>13411.6</v>
      </c>
      <c r="I28" s="839">
        <v>2223.1999999999998</v>
      </c>
      <c r="J28" s="839">
        <v>150.5</v>
      </c>
      <c r="K28" s="839">
        <v>1006.6</v>
      </c>
      <c r="L28" s="185">
        <v>396.7</v>
      </c>
    </row>
    <row r="29" spans="1:12">
      <c r="A29" s="1518" t="s">
        <v>252</v>
      </c>
      <c r="B29" s="1518"/>
      <c r="C29" s="1518"/>
      <c r="D29" s="1518"/>
      <c r="E29" s="1518"/>
      <c r="F29" s="1518"/>
      <c r="G29" s="1518"/>
      <c r="H29" s="1518"/>
      <c r="I29" s="1518"/>
      <c r="J29" s="1518"/>
      <c r="K29" s="1518"/>
      <c r="L29" s="1518"/>
    </row>
    <row r="30" spans="1:12">
      <c r="A30" s="1519" t="s">
        <v>1580</v>
      </c>
      <c r="B30" s="1519"/>
      <c r="C30" s="1519"/>
      <c r="D30" s="1519"/>
      <c r="E30" s="1519"/>
      <c r="F30" s="1519"/>
      <c r="G30" s="1519"/>
      <c r="H30" s="1519"/>
      <c r="I30" s="1519"/>
      <c r="J30" s="1519"/>
      <c r="K30" s="1519"/>
      <c r="L30" s="1519"/>
    </row>
    <row r="31" spans="1:12">
      <c r="A31" s="259">
        <v>2017</v>
      </c>
      <c r="B31" s="261" t="s">
        <v>84</v>
      </c>
      <c r="C31" s="839">
        <v>8393.1</v>
      </c>
      <c r="D31" s="839">
        <v>4341</v>
      </c>
      <c r="E31" s="1170">
        <v>1373.4</v>
      </c>
      <c r="F31" s="1170">
        <v>17.399999999999999</v>
      </c>
      <c r="G31" s="839">
        <v>323</v>
      </c>
      <c r="H31" s="839">
        <v>1220.7</v>
      </c>
      <c r="I31" s="839">
        <v>456.4</v>
      </c>
      <c r="J31" s="839">
        <v>0.7</v>
      </c>
      <c r="K31" s="839">
        <v>302.3</v>
      </c>
      <c r="L31" s="185">
        <v>131.19999999999999</v>
      </c>
    </row>
    <row r="32" spans="1:12">
      <c r="A32" s="259"/>
      <c r="B32" s="262"/>
      <c r="C32" s="839"/>
      <c r="D32" s="839"/>
      <c r="E32" s="1170"/>
      <c r="F32" s="1170"/>
      <c r="G32" s="839"/>
      <c r="H32" s="839"/>
      <c r="I32" s="839"/>
      <c r="J32" s="839"/>
      <c r="K32" s="839"/>
      <c r="L32" s="185"/>
    </row>
    <row r="33" spans="1:12">
      <c r="A33" s="259">
        <v>2018</v>
      </c>
      <c r="B33" s="262" t="s">
        <v>211</v>
      </c>
      <c r="C33" s="839">
        <v>1666.3</v>
      </c>
      <c r="D33" s="839">
        <v>855.7</v>
      </c>
      <c r="E33" s="1170">
        <v>498.3</v>
      </c>
      <c r="F33" s="1170">
        <v>-5.2</v>
      </c>
      <c r="G33" s="839">
        <v>-0.9</v>
      </c>
      <c r="H33" s="839">
        <v>146.69999999999999</v>
      </c>
      <c r="I33" s="839">
        <v>130</v>
      </c>
      <c r="J33" s="839">
        <v>-8.6999999999999993</v>
      </c>
      <c r="K33" s="839">
        <v>40.700000000000003</v>
      </c>
      <c r="L33" s="185">
        <v>32.9</v>
      </c>
    </row>
    <row r="34" spans="1:12">
      <c r="A34" s="259"/>
      <c r="B34" s="260" t="s">
        <v>61</v>
      </c>
      <c r="C34" s="839">
        <v>4312.8999999999996</v>
      </c>
      <c r="D34" s="839">
        <v>2082.4</v>
      </c>
      <c r="E34" s="1170">
        <v>784.3</v>
      </c>
      <c r="F34" s="1170">
        <v>7.6</v>
      </c>
      <c r="G34" s="839">
        <v>215.6</v>
      </c>
      <c r="H34" s="839">
        <v>688.1</v>
      </c>
      <c r="I34" s="839">
        <v>306.2</v>
      </c>
      <c r="J34" s="839">
        <v>3.8</v>
      </c>
      <c r="K34" s="839">
        <v>146.80000000000001</v>
      </c>
      <c r="L34" s="185">
        <v>70</v>
      </c>
    </row>
    <row r="35" spans="1:12">
      <c r="A35" s="263"/>
      <c r="B35" s="261" t="s">
        <v>87</v>
      </c>
      <c r="C35" s="839">
        <f>7035336/1000</f>
        <v>7035.3360000000002</v>
      </c>
      <c r="D35" s="839">
        <f>3562332/1000</f>
        <v>3562.3319999999999</v>
      </c>
      <c r="E35" s="264">
        <f>990360/1000</f>
        <v>990.36</v>
      </c>
      <c r="F35" s="1170">
        <f>29916/1000</f>
        <v>29.916</v>
      </c>
      <c r="G35" s="839">
        <f>342715/1000</f>
        <v>342.71499999999997</v>
      </c>
      <c r="H35" s="839">
        <f>1109648/1000</f>
        <v>1109.6479999999999</v>
      </c>
      <c r="I35" s="839">
        <f>507033/1000</f>
        <v>507.03300000000002</v>
      </c>
      <c r="J35" s="839">
        <f>49110/1000</f>
        <v>49.11</v>
      </c>
      <c r="K35" s="839">
        <f>232377/1000</f>
        <v>232.37700000000001</v>
      </c>
      <c r="L35" s="185">
        <f>110586/1000</f>
        <v>110.586</v>
      </c>
    </row>
    <row r="36" spans="1:12">
      <c r="A36" s="263"/>
      <c r="B36" s="1169" t="s">
        <v>84</v>
      </c>
      <c r="C36" s="839">
        <v>8977.2999999999993</v>
      </c>
      <c r="D36" s="839">
        <v>4231.1000000000004</v>
      </c>
      <c r="E36" s="264">
        <v>1312.2</v>
      </c>
      <c r="F36" s="1170">
        <v>20.5</v>
      </c>
      <c r="G36" s="839">
        <v>513.70000000000005</v>
      </c>
      <c r="H36" s="839">
        <v>1714.5</v>
      </c>
      <c r="I36" s="839">
        <v>625</v>
      </c>
      <c r="J36" s="839">
        <v>43</v>
      </c>
      <c r="K36" s="839">
        <v>257.7</v>
      </c>
      <c r="L36" s="185">
        <v>139.1</v>
      </c>
    </row>
    <row r="37" spans="1:12">
      <c r="A37" s="259"/>
      <c r="B37" s="262"/>
      <c r="C37" s="839"/>
      <c r="D37" s="839"/>
      <c r="E37" s="1170"/>
      <c r="F37" s="1170"/>
      <c r="G37" s="839"/>
      <c r="H37" s="839"/>
      <c r="I37" s="839"/>
      <c r="J37" s="839"/>
      <c r="K37" s="839"/>
      <c r="L37" s="185"/>
    </row>
    <row r="38" spans="1:12">
      <c r="A38" s="259">
        <v>2019</v>
      </c>
      <c r="B38" s="262" t="s">
        <v>211</v>
      </c>
      <c r="C38" s="839">
        <v>2083.5</v>
      </c>
      <c r="D38" s="839">
        <v>1046.5</v>
      </c>
      <c r="E38" s="1170">
        <v>533.9</v>
      </c>
      <c r="F38" s="1170">
        <v>4</v>
      </c>
      <c r="G38" s="839">
        <v>15.2</v>
      </c>
      <c r="H38" s="839">
        <v>148.19999999999999</v>
      </c>
      <c r="I38" s="839">
        <v>216.1</v>
      </c>
      <c r="J38" s="839">
        <v>-10.6</v>
      </c>
      <c r="K38" s="839">
        <v>85.8</v>
      </c>
      <c r="L38" s="185">
        <v>46.9</v>
      </c>
    </row>
    <row r="39" spans="1:12">
      <c r="A39" s="1520" t="s">
        <v>253</v>
      </c>
      <c r="B39" s="1520"/>
      <c r="C39" s="1520"/>
      <c r="D39" s="1520"/>
      <c r="E39" s="1520"/>
      <c r="F39" s="1520"/>
      <c r="G39" s="1520"/>
      <c r="H39" s="1520"/>
      <c r="I39" s="1520"/>
      <c r="J39" s="1520"/>
      <c r="K39" s="1520"/>
      <c r="L39" s="1520"/>
    </row>
    <row r="40" spans="1:12">
      <c r="A40" s="1323" t="s">
        <v>254</v>
      </c>
      <c r="B40" s="1323"/>
      <c r="C40" s="1323"/>
      <c r="D40" s="1323"/>
      <c r="E40" s="1323"/>
      <c r="F40" s="265"/>
      <c r="G40" s="265"/>
      <c r="H40" s="265"/>
      <c r="I40" s="265"/>
      <c r="J40" s="265"/>
      <c r="K40" s="265"/>
      <c r="L40" s="265"/>
    </row>
  </sheetData>
  <mergeCells count="25">
    <mergeCell ref="A40:E40"/>
    <mergeCell ref="A10:L10"/>
    <mergeCell ref="A19:L19"/>
    <mergeCell ref="A20:L20"/>
    <mergeCell ref="A29:L29"/>
    <mergeCell ref="A30:L30"/>
    <mergeCell ref="A39:L39"/>
    <mergeCell ref="A9:L9"/>
    <mergeCell ref="A5:B8"/>
    <mergeCell ref="C5:C8"/>
    <mergeCell ref="D6:D8"/>
    <mergeCell ref="E6:E8"/>
    <mergeCell ref="F6:F8"/>
    <mergeCell ref="G6:G8"/>
    <mergeCell ref="H6:H8"/>
    <mergeCell ref="I6:I8"/>
    <mergeCell ref="J6:J8"/>
    <mergeCell ref="K6:K8"/>
    <mergeCell ref="L6:L8"/>
    <mergeCell ref="A4:F4"/>
    <mergeCell ref="A1:F1"/>
    <mergeCell ref="K1:L1"/>
    <mergeCell ref="A2:F2"/>
    <mergeCell ref="K2:L2"/>
    <mergeCell ref="A3:F3"/>
  </mergeCells>
  <hyperlinks>
    <hyperlink ref="K1" location="'Spis tablic     List of tables'!A1" display="Powrót do spisu tablic"/>
    <hyperlink ref="K1:L1" location="'Spis tablic     List of tables'!A30" display="Powrót do spisu tablic"/>
    <hyperlink ref="K2" location="'Spis tablic     List of tables'!A1" display="Return to list tables"/>
    <hyperlink ref="K2:L2" location="'Spis tablic     List of tables'!A30" display="Return to list of tables"/>
    <hyperlink ref="K1:L2" location="'Spis tablic     List of tables'!A28"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42578125" customWidth="1"/>
    <col min="7" max="7" width="12.85546875" customWidth="1"/>
    <col min="8" max="8" width="16.7109375" customWidth="1"/>
    <col min="9" max="9" width="12.85546875" customWidth="1"/>
    <col min="10" max="10" width="14.85546875" customWidth="1"/>
    <col min="11" max="11" width="14.5703125" customWidth="1"/>
    <col min="12" max="12" width="14.28515625" customWidth="1"/>
  </cols>
  <sheetData>
    <row r="1" spans="1:12">
      <c r="A1" s="1324" t="s">
        <v>255</v>
      </c>
      <c r="B1" s="1324"/>
      <c r="C1" s="1324"/>
      <c r="D1" s="1324"/>
      <c r="E1" s="1324"/>
      <c r="F1" s="1324"/>
      <c r="G1" s="1324"/>
      <c r="H1" s="266"/>
      <c r="I1" s="267"/>
      <c r="J1" s="268"/>
      <c r="K1" s="1292" t="s">
        <v>1</v>
      </c>
      <c r="L1" s="1292"/>
    </row>
    <row r="2" spans="1:12">
      <c r="A2" s="1509" t="s">
        <v>256</v>
      </c>
      <c r="B2" s="1509"/>
      <c r="C2" s="1509"/>
      <c r="D2" s="1509"/>
      <c r="E2" s="1509"/>
      <c r="F2" s="1509"/>
      <c r="G2" s="1509"/>
      <c r="H2" s="117"/>
      <c r="I2" s="215"/>
      <c r="J2" s="203" t="s">
        <v>257</v>
      </c>
      <c r="K2" s="1275" t="s">
        <v>3</v>
      </c>
      <c r="L2" s="1275"/>
    </row>
    <row r="3" spans="1:12">
      <c r="A3" s="1510" t="s">
        <v>258</v>
      </c>
      <c r="B3" s="1510"/>
      <c r="C3" s="1510"/>
      <c r="D3" s="1510"/>
      <c r="E3" s="1510"/>
      <c r="F3" s="1510"/>
      <c r="G3" s="1510"/>
      <c r="H3" s="117"/>
      <c r="I3" s="215"/>
      <c r="J3" s="215"/>
      <c r="K3" s="215"/>
      <c r="L3" s="215"/>
    </row>
    <row r="4" spans="1:12">
      <c r="A4" s="1472" t="s">
        <v>259</v>
      </c>
      <c r="B4" s="1472"/>
      <c r="C4" s="1472"/>
      <c r="D4" s="1472"/>
      <c r="E4" s="1472"/>
      <c r="F4" s="1472"/>
      <c r="G4" s="1472"/>
      <c r="H4" s="257"/>
      <c r="I4" s="215"/>
      <c r="J4" s="215"/>
      <c r="K4" s="215"/>
      <c r="L4" s="215"/>
    </row>
    <row r="5" spans="1:12">
      <c r="A5" s="1334" t="s">
        <v>246</v>
      </c>
      <c r="B5" s="1512"/>
      <c r="C5" s="1333" t="s">
        <v>260</v>
      </c>
      <c r="D5" s="258"/>
      <c r="E5" s="258"/>
      <c r="F5" s="258"/>
      <c r="G5" s="258"/>
      <c r="H5" s="258"/>
      <c r="I5" s="258"/>
      <c r="J5" s="258"/>
      <c r="K5" s="258"/>
      <c r="L5" s="258"/>
    </row>
    <row r="6" spans="1:12">
      <c r="A6" s="1465"/>
      <c r="B6" s="1466"/>
      <c r="C6" s="1513"/>
      <c r="D6" s="1515" t="s">
        <v>196</v>
      </c>
      <c r="E6" s="1515" t="s">
        <v>1631</v>
      </c>
      <c r="F6" s="1515" t="s">
        <v>1630</v>
      </c>
      <c r="G6" s="1512" t="s">
        <v>194</v>
      </c>
      <c r="H6" s="1515" t="s">
        <v>1629</v>
      </c>
      <c r="I6" s="1515" t="s">
        <v>249</v>
      </c>
      <c r="J6" s="1515" t="s">
        <v>1627</v>
      </c>
      <c r="K6" s="1515" t="s">
        <v>1628</v>
      </c>
      <c r="L6" s="1333" t="s">
        <v>101</v>
      </c>
    </row>
    <row r="7" spans="1:12">
      <c r="A7" s="1465"/>
      <c r="B7" s="1466"/>
      <c r="C7" s="1513"/>
      <c r="D7" s="1516"/>
      <c r="E7" s="1516"/>
      <c r="F7" s="1516"/>
      <c r="G7" s="1466"/>
      <c r="H7" s="1516"/>
      <c r="I7" s="1516"/>
      <c r="J7" s="1516"/>
      <c r="K7" s="1516"/>
      <c r="L7" s="1513"/>
    </row>
    <row r="8" spans="1:12" ht="122.25" customHeight="1">
      <c r="A8" s="1474"/>
      <c r="B8" s="1475"/>
      <c r="C8" s="1514"/>
      <c r="D8" s="1336"/>
      <c r="E8" s="1336"/>
      <c r="F8" s="1336"/>
      <c r="G8" s="1475"/>
      <c r="H8" s="1336"/>
      <c r="I8" s="1336"/>
      <c r="J8" s="1336"/>
      <c r="K8" s="1336"/>
      <c r="L8" s="1514"/>
    </row>
    <row r="9" spans="1:12">
      <c r="A9" s="1511" t="s">
        <v>261</v>
      </c>
      <c r="B9" s="1511"/>
      <c r="C9" s="1511"/>
      <c r="D9" s="1511"/>
      <c r="E9" s="1511"/>
      <c r="F9" s="1511"/>
      <c r="G9" s="1511"/>
      <c r="H9" s="1511"/>
      <c r="I9" s="1511"/>
      <c r="J9" s="1511"/>
      <c r="K9" s="1511"/>
      <c r="L9" s="1511"/>
    </row>
    <row r="10" spans="1:12">
      <c r="A10" s="1522" t="s">
        <v>1581</v>
      </c>
      <c r="B10" s="1522"/>
      <c r="C10" s="1522"/>
      <c r="D10" s="1522"/>
      <c r="E10" s="1522"/>
      <c r="F10" s="1522"/>
      <c r="G10" s="1522"/>
      <c r="H10" s="1522"/>
      <c r="I10" s="1522"/>
      <c r="J10" s="1522"/>
      <c r="K10" s="1522"/>
      <c r="L10" s="1522"/>
    </row>
    <row r="11" spans="1:12">
      <c r="A11" s="259">
        <v>2017</v>
      </c>
      <c r="B11" s="269" t="s">
        <v>84</v>
      </c>
      <c r="C11" s="1179">
        <v>11203.8</v>
      </c>
      <c r="D11" s="1179">
        <v>5537</v>
      </c>
      <c r="E11" s="1179">
        <v>1036.9000000000001</v>
      </c>
      <c r="F11" s="1179">
        <v>74.2</v>
      </c>
      <c r="G11" s="1179">
        <v>392.5</v>
      </c>
      <c r="H11" s="1179">
        <v>1619.8</v>
      </c>
      <c r="I11" s="1179">
        <v>636.79999999999995</v>
      </c>
      <c r="J11" s="1179">
        <v>46.3</v>
      </c>
      <c r="K11" s="1179">
        <v>1174.2</v>
      </c>
      <c r="L11" s="251">
        <v>261.7</v>
      </c>
    </row>
    <row r="12" spans="1:12">
      <c r="A12" s="259"/>
      <c r="B12" s="270"/>
      <c r="C12" s="1180"/>
      <c r="D12" s="1180"/>
      <c r="E12" s="1170"/>
      <c r="F12" s="1170"/>
      <c r="G12" s="1180"/>
      <c r="H12" s="1180"/>
      <c r="I12" s="1180"/>
      <c r="J12" s="1180"/>
      <c r="K12" s="1180"/>
      <c r="L12" s="271"/>
    </row>
    <row r="13" spans="1:12">
      <c r="A13" s="259">
        <v>2018</v>
      </c>
      <c r="B13" s="270" t="s">
        <v>211</v>
      </c>
      <c r="C13" s="1181">
        <v>2362.4</v>
      </c>
      <c r="D13" s="1181">
        <v>1231.5999999999999</v>
      </c>
      <c r="E13" s="1181">
        <v>423.4</v>
      </c>
      <c r="F13" s="1181">
        <v>22.3</v>
      </c>
      <c r="G13" s="1181">
        <v>96.5</v>
      </c>
      <c r="H13" s="1181">
        <v>211.9</v>
      </c>
      <c r="I13" s="1181">
        <v>150.19999999999999</v>
      </c>
      <c r="J13" s="1181">
        <v>5.0999999999999996</v>
      </c>
      <c r="K13" s="1181">
        <v>75.7</v>
      </c>
      <c r="L13" s="272">
        <v>65.599999999999994</v>
      </c>
    </row>
    <row r="14" spans="1:12">
      <c r="A14" s="273"/>
      <c r="B14" s="274" t="s">
        <v>262</v>
      </c>
      <c r="C14" s="1169">
        <v>5670.8</v>
      </c>
      <c r="D14" s="1169">
        <v>2886.1</v>
      </c>
      <c r="E14" s="1169">
        <v>848.2</v>
      </c>
      <c r="F14" s="1169">
        <v>39.799999999999997</v>
      </c>
      <c r="G14" s="1169">
        <v>258.60000000000002</v>
      </c>
      <c r="H14" s="1169">
        <v>794.3</v>
      </c>
      <c r="I14" s="1169">
        <v>317.10000000000002</v>
      </c>
      <c r="J14" s="1169">
        <v>11.8</v>
      </c>
      <c r="K14" s="1169">
        <v>162.9</v>
      </c>
      <c r="L14" s="275">
        <v>127.2</v>
      </c>
    </row>
    <row r="15" spans="1:12">
      <c r="A15" s="273"/>
      <c r="B15" s="269" t="s">
        <v>87</v>
      </c>
      <c r="C15" s="1169">
        <f>8539494/1000</f>
        <v>8539.4940000000006</v>
      </c>
      <c r="D15" s="1169">
        <f>4403515/1000</f>
        <v>4403.5150000000003</v>
      </c>
      <c r="E15" s="1169">
        <f>1057084/1000</f>
        <v>1057.0840000000001</v>
      </c>
      <c r="F15" s="1169">
        <f>73033/1000</f>
        <v>73.033000000000001</v>
      </c>
      <c r="G15" s="1169">
        <f>383614/1000</f>
        <v>383.61399999999998</v>
      </c>
      <c r="H15" s="1169">
        <f>1248428/1000</f>
        <v>1248.4280000000001</v>
      </c>
      <c r="I15" s="1169">
        <f>555199/1000</f>
        <v>555.19899999999996</v>
      </c>
      <c r="J15" s="1169">
        <f>42230/1000</f>
        <v>42.23</v>
      </c>
      <c r="K15" s="1169">
        <f>244774/1000</f>
        <v>244.774</v>
      </c>
      <c r="L15" s="275">
        <f>183552/1000</f>
        <v>183.55199999999999</v>
      </c>
    </row>
    <row r="16" spans="1:12">
      <c r="A16" s="273"/>
      <c r="B16" s="1171" t="s">
        <v>84</v>
      </c>
      <c r="C16" s="1169">
        <v>10414.799999999999</v>
      </c>
      <c r="D16" s="1169">
        <v>4813.7</v>
      </c>
      <c r="E16" s="1169">
        <v>1231.5999999999999</v>
      </c>
      <c r="F16" s="1169">
        <v>66.599999999999994</v>
      </c>
      <c r="G16" s="1169">
        <v>535.6</v>
      </c>
      <c r="H16" s="1169">
        <v>2010</v>
      </c>
      <c r="I16" s="1169">
        <v>676.6</v>
      </c>
      <c r="J16" s="1169">
        <v>35.200000000000003</v>
      </c>
      <c r="K16" s="1169">
        <v>285.10000000000002</v>
      </c>
      <c r="L16" s="275">
        <v>353.3</v>
      </c>
    </row>
    <row r="17" spans="1:12">
      <c r="A17" s="259"/>
      <c r="B17" s="270"/>
      <c r="C17" s="1180"/>
      <c r="D17" s="1180"/>
      <c r="E17" s="1170"/>
      <c r="F17" s="1170"/>
      <c r="G17" s="1180"/>
      <c r="H17" s="1180"/>
      <c r="I17" s="1180"/>
      <c r="J17" s="1180"/>
      <c r="K17" s="1180"/>
      <c r="L17" s="271"/>
    </row>
    <row r="18" spans="1:12">
      <c r="A18" s="259">
        <v>2019</v>
      </c>
      <c r="B18" s="270" t="s">
        <v>211</v>
      </c>
      <c r="C18" s="1181">
        <v>2602.1</v>
      </c>
      <c r="D18" s="1181">
        <v>1228.4000000000001</v>
      </c>
      <c r="E18" s="1181">
        <v>458.3</v>
      </c>
      <c r="F18" s="1181">
        <v>18.8</v>
      </c>
      <c r="G18" s="1181">
        <v>68.099999999999994</v>
      </c>
      <c r="H18" s="1181">
        <v>245.5</v>
      </c>
      <c r="I18" s="1181">
        <v>247.3</v>
      </c>
      <c r="J18" s="1181">
        <v>2</v>
      </c>
      <c r="K18" s="1181">
        <v>90.9</v>
      </c>
      <c r="L18" s="272">
        <v>136.5</v>
      </c>
    </row>
    <row r="19" spans="1:12">
      <c r="A19" s="1523" t="s">
        <v>263</v>
      </c>
      <c r="B19" s="1523"/>
      <c r="C19" s="1523"/>
      <c r="D19" s="1523"/>
      <c r="E19" s="1523"/>
      <c r="F19" s="1523"/>
      <c r="G19" s="1523"/>
      <c r="H19" s="1523"/>
      <c r="I19" s="1523"/>
      <c r="J19" s="1523"/>
      <c r="K19" s="1523"/>
      <c r="L19" s="1523"/>
    </row>
    <row r="20" spans="1:12">
      <c r="A20" s="1517" t="s">
        <v>1582</v>
      </c>
      <c r="B20" s="1522"/>
      <c r="C20" s="1522"/>
      <c r="D20" s="1522"/>
      <c r="E20" s="1522"/>
      <c r="F20" s="1522"/>
      <c r="G20" s="1522"/>
      <c r="H20" s="1522"/>
      <c r="I20" s="1522"/>
      <c r="J20" s="1522"/>
      <c r="K20" s="1522"/>
      <c r="L20" s="1522"/>
    </row>
    <row r="21" spans="1:12">
      <c r="A21" s="259">
        <v>2017</v>
      </c>
      <c r="B21" s="269" t="s">
        <v>84</v>
      </c>
      <c r="C21" s="1179">
        <v>769.6</v>
      </c>
      <c r="D21" s="1179">
        <v>490.6</v>
      </c>
      <c r="E21" s="1127" t="s">
        <v>264</v>
      </c>
      <c r="F21" s="1179">
        <v>7.2</v>
      </c>
      <c r="G21" s="1179">
        <v>30.4</v>
      </c>
      <c r="H21" s="1179">
        <v>53.6</v>
      </c>
      <c r="I21" s="1179">
        <v>38.299999999999997</v>
      </c>
      <c r="J21" s="1179">
        <v>39.299999999999997</v>
      </c>
      <c r="K21" s="1179">
        <v>1.2</v>
      </c>
      <c r="L21" s="251">
        <v>21.6</v>
      </c>
    </row>
    <row r="22" spans="1:12">
      <c r="A22" s="259"/>
      <c r="B22" s="270"/>
      <c r="C22" s="1180"/>
      <c r="D22" s="1180"/>
      <c r="E22" s="1170"/>
      <c r="F22" s="1170"/>
      <c r="G22" s="1180"/>
      <c r="H22" s="1180"/>
      <c r="I22" s="1180"/>
      <c r="J22" s="1180"/>
      <c r="K22" s="1180"/>
      <c r="L22" s="271"/>
    </row>
    <row r="23" spans="1:12">
      <c r="A23" s="259">
        <v>2018</v>
      </c>
      <c r="B23" s="270" t="s">
        <v>211</v>
      </c>
      <c r="C23" s="1181">
        <v>580</v>
      </c>
      <c r="D23" s="1181">
        <v>259.5</v>
      </c>
      <c r="E23" s="1135" t="s">
        <v>264</v>
      </c>
      <c r="F23" s="1181">
        <v>12.4</v>
      </c>
      <c r="G23" s="1181">
        <v>83.8</v>
      </c>
      <c r="H23" s="1181">
        <v>56.4</v>
      </c>
      <c r="I23" s="1181">
        <v>21.3</v>
      </c>
      <c r="J23" s="1181">
        <v>17</v>
      </c>
      <c r="K23" s="1181">
        <v>40.200000000000003</v>
      </c>
      <c r="L23" s="272">
        <v>17</v>
      </c>
    </row>
    <row r="24" spans="1:12">
      <c r="A24" s="273"/>
      <c r="B24" s="274" t="s">
        <v>262</v>
      </c>
      <c r="C24" s="1169">
        <v>589</v>
      </c>
      <c r="D24" s="1169">
        <v>292.60000000000002</v>
      </c>
      <c r="E24" s="1170" t="s">
        <v>264</v>
      </c>
      <c r="F24" s="1169">
        <v>4.2</v>
      </c>
      <c r="G24" s="1169">
        <v>38.6</v>
      </c>
      <c r="H24" s="1169">
        <v>26.8</v>
      </c>
      <c r="I24" s="1169">
        <v>21.1</v>
      </c>
      <c r="J24" s="1169">
        <v>19.899999999999999</v>
      </c>
      <c r="K24" s="1169">
        <v>50.1</v>
      </c>
      <c r="L24" s="275">
        <v>20.3</v>
      </c>
    </row>
    <row r="25" spans="1:12">
      <c r="A25" s="273"/>
      <c r="B25" s="269" t="s">
        <v>87</v>
      </c>
      <c r="C25" s="1169">
        <f>545396/1000</f>
        <v>545.39599999999996</v>
      </c>
      <c r="D25" s="1169">
        <f>260192/1000</f>
        <v>260.19200000000001</v>
      </c>
      <c r="E25" s="1169">
        <f>1811/1000</f>
        <v>1.8109999999999999</v>
      </c>
      <c r="F25" s="276">
        <f>2814/1000</f>
        <v>2.8140000000000001</v>
      </c>
      <c r="G25" s="1169">
        <f>33331/1000</f>
        <v>33.331000000000003</v>
      </c>
      <c r="H25" s="1169">
        <f>29458/1000</f>
        <v>29.457999999999998</v>
      </c>
      <c r="I25" s="1169">
        <f>21236/1000</f>
        <v>21.236000000000001</v>
      </c>
      <c r="J25" s="1169">
        <f>2114/1000</f>
        <v>2.1139999999999999</v>
      </c>
      <c r="K25" s="1169">
        <f>67119/1000</f>
        <v>67.119</v>
      </c>
      <c r="L25" s="275">
        <f>22679/1000</f>
        <v>22.678999999999998</v>
      </c>
    </row>
    <row r="26" spans="1:12">
      <c r="A26" s="273"/>
      <c r="B26" s="1171" t="s">
        <v>84</v>
      </c>
      <c r="C26" s="1169">
        <v>793.9</v>
      </c>
      <c r="D26" s="1169">
        <v>308.89999999999998</v>
      </c>
      <c r="E26" s="1169">
        <v>0.5</v>
      </c>
      <c r="F26" s="276">
        <v>1.7</v>
      </c>
      <c r="G26" s="1169">
        <v>24.8</v>
      </c>
      <c r="H26" s="1169">
        <v>45.6</v>
      </c>
      <c r="I26" s="1169">
        <v>44.5</v>
      </c>
      <c r="J26" s="1169">
        <v>3.9</v>
      </c>
      <c r="K26" s="1169">
        <v>75.900000000000006</v>
      </c>
      <c r="L26" s="275">
        <v>185.3</v>
      </c>
    </row>
    <row r="27" spans="1:12">
      <c r="A27" s="259"/>
      <c r="B27" s="270"/>
      <c r="C27" s="1180"/>
      <c r="D27" s="1180"/>
      <c r="E27" s="1170"/>
      <c r="F27" s="1170"/>
      <c r="G27" s="1180"/>
      <c r="H27" s="1180"/>
      <c r="I27" s="1180"/>
      <c r="J27" s="1180"/>
      <c r="K27" s="1180"/>
      <c r="L27" s="271"/>
    </row>
    <row r="28" spans="1:12">
      <c r="A28" s="259">
        <v>2019</v>
      </c>
      <c r="B28" s="270" t="s">
        <v>211</v>
      </c>
      <c r="C28" s="1181">
        <v>571.9</v>
      </c>
      <c r="D28" s="1181">
        <v>206.1</v>
      </c>
      <c r="E28" s="1135">
        <v>48.6</v>
      </c>
      <c r="F28" s="1181">
        <v>5.0999999999999996</v>
      </c>
      <c r="G28" s="1181">
        <v>36.5</v>
      </c>
      <c r="H28" s="1181">
        <v>130.1</v>
      </c>
      <c r="I28" s="1181">
        <v>16</v>
      </c>
      <c r="J28" s="1181">
        <v>15.2</v>
      </c>
      <c r="K28" s="1181">
        <v>35.299999999999997</v>
      </c>
      <c r="L28" s="272">
        <v>2.8</v>
      </c>
    </row>
    <row r="29" spans="1:12">
      <c r="A29" s="1523" t="s">
        <v>265</v>
      </c>
      <c r="B29" s="1523"/>
      <c r="C29" s="1523"/>
      <c r="D29" s="1523"/>
      <c r="E29" s="1523"/>
      <c r="F29" s="1523"/>
      <c r="G29" s="1523"/>
      <c r="H29" s="1523"/>
      <c r="I29" s="1523"/>
      <c r="J29" s="1523"/>
      <c r="K29" s="1523"/>
      <c r="L29" s="1523"/>
    </row>
    <row r="30" spans="1:12">
      <c r="A30" s="1517" t="s">
        <v>1583</v>
      </c>
      <c r="B30" s="1522"/>
      <c r="C30" s="1522"/>
      <c r="D30" s="1522"/>
      <c r="E30" s="1522"/>
      <c r="F30" s="1522"/>
      <c r="G30" s="1522"/>
      <c r="H30" s="1522"/>
      <c r="I30" s="1522"/>
      <c r="J30" s="1522"/>
      <c r="K30" s="1522"/>
      <c r="L30" s="1522"/>
    </row>
    <row r="31" spans="1:12">
      <c r="A31" s="259">
        <v>2017</v>
      </c>
      <c r="B31" s="269" t="s">
        <v>84</v>
      </c>
      <c r="C31" s="1179">
        <v>10434.200000000001</v>
      </c>
      <c r="D31" s="1179">
        <v>5046.5</v>
      </c>
      <c r="E31" s="1179">
        <v>1036.9000000000001</v>
      </c>
      <c r="F31" s="1179">
        <v>67.099999999999994</v>
      </c>
      <c r="G31" s="1179">
        <v>362.2</v>
      </c>
      <c r="H31" s="1179">
        <v>1566.2</v>
      </c>
      <c r="I31" s="1179">
        <v>598.5</v>
      </c>
      <c r="J31" s="1179">
        <v>7</v>
      </c>
      <c r="K31" s="1179">
        <v>1173</v>
      </c>
      <c r="L31" s="251">
        <v>240.2</v>
      </c>
    </row>
    <row r="32" spans="1:12">
      <c r="A32" s="259"/>
      <c r="B32" s="270"/>
      <c r="C32" s="1180"/>
      <c r="D32" s="1180"/>
      <c r="E32" s="1170"/>
      <c r="F32" s="1170"/>
      <c r="G32" s="1180"/>
      <c r="H32" s="1180"/>
      <c r="I32" s="1180"/>
      <c r="J32" s="1180"/>
      <c r="K32" s="1180"/>
      <c r="L32" s="271"/>
    </row>
    <row r="33" spans="1:12">
      <c r="A33" s="259">
        <v>2018</v>
      </c>
      <c r="B33" s="270" t="s">
        <v>211</v>
      </c>
      <c r="C33" s="1181">
        <v>1782.3</v>
      </c>
      <c r="D33" s="1181">
        <v>972.2</v>
      </c>
      <c r="E33" s="1181">
        <v>423.4</v>
      </c>
      <c r="F33" s="1181">
        <v>10</v>
      </c>
      <c r="G33" s="1181">
        <v>12.7</v>
      </c>
      <c r="H33" s="1181">
        <v>155.5</v>
      </c>
      <c r="I33" s="1181">
        <v>129</v>
      </c>
      <c r="J33" s="1181">
        <v>-11.9</v>
      </c>
      <c r="K33" s="1181">
        <v>35.5</v>
      </c>
      <c r="L33" s="272">
        <v>48.6</v>
      </c>
    </row>
    <row r="34" spans="1:12">
      <c r="A34" s="273"/>
      <c r="B34" s="274" t="s">
        <v>262</v>
      </c>
      <c r="C34" s="1169">
        <v>5081.8</v>
      </c>
      <c r="D34" s="1169">
        <v>2593.5</v>
      </c>
      <c r="E34" s="1169">
        <v>848.2</v>
      </c>
      <c r="F34" s="1169">
        <v>35.6</v>
      </c>
      <c r="G34" s="1169">
        <v>220</v>
      </c>
      <c r="H34" s="1169">
        <v>767.6</v>
      </c>
      <c r="I34" s="1169">
        <v>296</v>
      </c>
      <c r="J34" s="1169">
        <v>-8.1</v>
      </c>
      <c r="K34" s="1169">
        <v>112.8</v>
      </c>
      <c r="L34" s="275">
        <v>106.9</v>
      </c>
    </row>
    <row r="35" spans="1:12">
      <c r="A35" s="273"/>
      <c r="B35" s="269" t="s">
        <v>87</v>
      </c>
      <c r="C35" s="1169">
        <f>7994098/1000</f>
        <v>7994.098</v>
      </c>
      <c r="D35" s="1169">
        <f>4143323/1000</f>
        <v>4143.3230000000003</v>
      </c>
      <c r="E35" s="1169">
        <f>1055273/1000</f>
        <v>1055.2729999999999</v>
      </c>
      <c r="F35" s="1169">
        <f>70219/1000</f>
        <v>70.218999999999994</v>
      </c>
      <c r="G35" s="1169">
        <f>350283/1000</f>
        <v>350.28300000000002</v>
      </c>
      <c r="H35" s="1169">
        <f>1218970/1000</f>
        <v>1218.97</v>
      </c>
      <c r="I35" s="1169">
        <f>533963/1000</f>
        <v>533.96299999999997</v>
      </c>
      <c r="J35" s="1169">
        <f>40116/1000</f>
        <v>40.116</v>
      </c>
      <c r="K35" s="1169">
        <f>177655/1000</f>
        <v>177.655</v>
      </c>
      <c r="L35" s="275">
        <f>160873/1000</f>
        <v>160.87299999999999</v>
      </c>
    </row>
    <row r="36" spans="1:12">
      <c r="A36" s="273"/>
      <c r="B36" s="1171" t="s">
        <v>84</v>
      </c>
      <c r="C36" s="1169">
        <v>9620.9</v>
      </c>
      <c r="D36" s="1169">
        <v>4504.8</v>
      </c>
      <c r="E36" s="1169">
        <v>1231.0999999999999</v>
      </c>
      <c r="F36" s="1169">
        <v>64.900000000000006</v>
      </c>
      <c r="G36" s="1169">
        <v>510.8</v>
      </c>
      <c r="H36" s="1169">
        <v>1964.4</v>
      </c>
      <c r="I36" s="1169">
        <v>632</v>
      </c>
      <c r="J36" s="1169">
        <v>31.3</v>
      </c>
      <c r="K36" s="1169">
        <v>209.2</v>
      </c>
      <c r="L36" s="275">
        <v>168</v>
      </c>
    </row>
    <row r="37" spans="1:12">
      <c r="A37" s="259"/>
      <c r="B37" s="270"/>
      <c r="C37" s="1180"/>
      <c r="D37" s="1180"/>
      <c r="E37" s="1170"/>
      <c r="F37" s="1170"/>
      <c r="G37" s="1180"/>
      <c r="H37" s="1180"/>
      <c r="I37" s="1180"/>
      <c r="J37" s="1180"/>
      <c r="K37" s="1180"/>
      <c r="L37" s="271"/>
    </row>
    <row r="38" spans="1:12">
      <c r="A38" s="259">
        <v>2019</v>
      </c>
      <c r="B38" s="270" t="s">
        <v>211</v>
      </c>
      <c r="C38" s="1181">
        <v>2030.1</v>
      </c>
      <c r="D38" s="1181">
        <v>1022.2</v>
      </c>
      <c r="E38" s="1181">
        <v>409.7</v>
      </c>
      <c r="F38" s="1181">
        <v>13.7</v>
      </c>
      <c r="G38" s="1181">
        <v>31.5</v>
      </c>
      <c r="H38" s="1181">
        <v>115.4</v>
      </c>
      <c r="I38" s="1181">
        <v>231.3</v>
      </c>
      <c r="J38" s="1181">
        <v>-13.1</v>
      </c>
      <c r="K38" s="1181">
        <v>55.6</v>
      </c>
      <c r="L38" s="272">
        <v>133.69999999999999</v>
      </c>
    </row>
    <row r="39" spans="1:12">
      <c r="A39" s="1520" t="s">
        <v>266</v>
      </c>
      <c r="B39" s="1520"/>
      <c r="C39" s="1520"/>
      <c r="D39" s="1520"/>
      <c r="E39" s="1520"/>
      <c r="F39" s="1520"/>
      <c r="G39" s="1520"/>
      <c r="H39" s="1520"/>
      <c r="I39" s="1520"/>
      <c r="J39" s="1520"/>
      <c r="K39" s="1520"/>
      <c r="L39" s="1520"/>
    </row>
    <row r="40" spans="1:12">
      <c r="A40" s="1521" t="s">
        <v>267</v>
      </c>
      <c r="B40" s="1521"/>
      <c r="C40" s="1521"/>
      <c r="D40" s="1521"/>
      <c r="E40" s="1521"/>
      <c r="F40" s="1521"/>
      <c r="G40" s="1521"/>
      <c r="H40" s="1521"/>
      <c r="I40" s="1521"/>
      <c r="J40" s="1521"/>
      <c r="K40" s="1521"/>
      <c r="L40" s="1521"/>
    </row>
  </sheetData>
  <mergeCells count="25">
    <mergeCell ref="A40:L40"/>
    <mergeCell ref="A10:L10"/>
    <mergeCell ref="A19:L19"/>
    <mergeCell ref="A20:L20"/>
    <mergeCell ref="A29:L29"/>
    <mergeCell ref="A30:L30"/>
    <mergeCell ref="A39:L39"/>
    <mergeCell ref="A9:L9"/>
    <mergeCell ref="A5:B8"/>
    <mergeCell ref="C5:C8"/>
    <mergeCell ref="D6:D8"/>
    <mergeCell ref="E6:E8"/>
    <mergeCell ref="F6:F8"/>
    <mergeCell ref="G6:G8"/>
    <mergeCell ref="H6:H8"/>
    <mergeCell ref="I6:I8"/>
    <mergeCell ref="J6:J8"/>
    <mergeCell ref="K6:K8"/>
    <mergeCell ref="L6:L8"/>
    <mergeCell ref="A4:G4"/>
    <mergeCell ref="A1:G1"/>
    <mergeCell ref="K1:L1"/>
    <mergeCell ref="A2:G2"/>
    <mergeCell ref="K2:L2"/>
    <mergeCell ref="A3:G3"/>
  </mergeCells>
  <hyperlinks>
    <hyperlink ref="K1" location="'Spis tablic     List of tables'!A1" display="Powrót do spisu tablic"/>
    <hyperlink ref="K1:L1" location="'Spis tablic     List of tables'!A31" display="Powrót do spisu tablic"/>
    <hyperlink ref="K2" location="'Spis tablic     List of tables'!A1" display="Return to list tables"/>
    <hyperlink ref="K2:L2" location="'Spis tablic     List of tables'!A31" display="Return to list of tables"/>
    <hyperlink ref="K1:L2" location="'Spis tablic     List of tables'!A29" display="Powrót do spisu tablic"/>
  </hyperlink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140625" customWidth="1"/>
    <col min="9" max="9" width="12.85546875" customWidth="1"/>
    <col min="10" max="10" width="15.7109375" customWidth="1"/>
    <col min="11" max="11" width="15" customWidth="1"/>
    <col min="12" max="12" width="14.7109375" customWidth="1"/>
  </cols>
  <sheetData>
    <row r="1" spans="1:12">
      <c r="A1" s="1324" t="s">
        <v>268</v>
      </c>
      <c r="B1" s="1324"/>
      <c r="C1" s="1324"/>
      <c r="D1" s="1324"/>
      <c r="E1" s="1324"/>
      <c r="F1" s="1324"/>
      <c r="G1" s="1324"/>
      <c r="H1" s="277"/>
      <c r="I1" s="267"/>
      <c r="J1" s="278"/>
      <c r="K1" s="1371" t="s">
        <v>1</v>
      </c>
      <c r="L1" s="1371"/>
    </row>
    <row r="2" spans="1:12">
      <c r="A2" s="1509" t="s">
        <v>269</v>
      </c>
      <c r="B2" s="1509"/>
      <c r="C2" s="1509"/>
      <c r="D2" s="1509"/>
      <c r="E2" s="1509"/>
      <c r="F2" s="1509"/>
      <c r="G2" s="1509"/>
      <c r="H2" s="215"/>
      <c r="I2" s="215"/>
      <c r="J2" s="256" t="s">
        <v>257</v>
      </c>
      <c r="K2" s="1275" t="s">
        <v>3</v>
      </c>
      <c r="L2" s="1275"/>
    </row>
    <row r="3" spans="1:12">
      <c r="A3" s="1509" t="s">
        <v>270</v>
      </c>
      <c r="B3" s="1509"/>
      <c r="C3" s="1509"/>
      <c r="D3" s="1509"/>
      <c r="E3" s="1509"/>
      <c r="F3" s="1509"/>
      <c r="G3" s="1509"/>
      <c r="H3" s="215"/>
      <c r="I3" s="215"/>
      <c r="J3" s="215"/>
      <c r="K3" s="215"/>
      <c r="L3" s="215"/>
    </row>
    <row r="4" spans="1:12">
      <c r="A4" s="1524" t="s">
        <v>271</v>
      </c>
      <c r="B4" s="1524"/>
      <c r="C4" s="1524"/>
      <c r="D4" s="1524"/>
      <c r="E4" s="1524"/>
      <c r="F4" s="1524"/>
      <c r="G4" s="1524"/>
      <c r="H4" s="215"/>
      <c r="I4" s="215"/>
      <c r="J4" s="215"/>
      <c r="K4" s="215"/>
      <c r="L4" s="215"/>
    </row>
    <row r="5" spans="1:12">
      <c r="A5" s="1334" t="s">
        <v>246</v>
      </c>
      <c r="B5" s="1512"/>
      <c r="C5" s="1333" t="s">
        <v>260</v>
      </c>
      <c r="D5" s="258"/>
      <c r="E5" s="258"/>
      <c r="F5" s="258"/>
      <c r="G5" s="258"/>
      <c r="H5" s="258"/>
      <c r="I5" s="258"/>
      <c r="J5" s="258"/>
      <c r="K5" s="258"/>
      <c r="L5" s="258"/>
    </row>
    <row r="6" spans="1:12">
      <c r="A6" s="1465"/>
      <c r="B6" s="1466"/>
      <c r="C6" s="1513"/>
      <c r="D6" s="1515" t="s">
        <v>196</v>
      </c>
      <c r="E6" s="1515" t="s">
        <v>1631</v>
      </c>
      <c r="F6" s="1515" t="s">
        <v>1630</v>
      </c>
      <c r="G6" s="1512" t="s">
        <v>194</v>
      </c>
      <c r="H6" s="1515" t="s">
        <v>1629</v>
      </c>
      <c r="I6" s="1515" t="s">
        <v>249</v>
      </c>
      <c r="J6" s="1515" t="s">
        <v>1627</v>
      </c>
      <c r="K6" s="1515" t="s">
        <v>1628</v>
      </c>
      <c r="L6" s="1333" t="s">
        <v>101</v>
      </c>
    </row>
    <row r="7" spans="1:12">
      <c r="A7" s="1465"/>
      <c r="B7" s="1466"/>
      <c r="C7" s="1513"/>
      <c r="D7" s="1516"/>
      <c r="E7" s="1516"/>
      <c r="F7" s="1516"/>
      <c r="G7" s="1466"/>
      <c r="H7" s="1516"/>
      <c r="I7" s="1516"/>
      <c r="J7" s="1516"/>
      <c r="K7" s="1516"/>
      <c r="L7" s="1513"/>
    </row>
    <row r="8" spans="1:12" ht="117" customHeight="1">
      <c r="A8" s="1474"/>
      <c r="B8" s="1475"/>
      <c r="C8" s="1514"/>
      <c r="D8" s="1336"/>
      <c r="E8" s="1336"/>
      <c r="F8" s="1336"/>
      <c r="G8" s="1475"/>
      <c r="H8" s="1336"/>
      <c r="I8" s="1336"/>
      <c r="J8" s="1336"/>
      <c r="K8" s="1336"/>
      <c r="L8" s="1514"/>
    </row>
    <row r="9" spans="1:12">
      <c r="A9" s="1523" t="s">
        <v>272</v>
      </c>
      <c r="B9" s="1523"/>
      <c r="C9" s="1523"/>
      <c r="D9" s="1523"/>
      <c r="E9" s="1523"/>
      <c r="F9" s="1523"/>
      <c r="G9" s="1523"/>
      <c r="H9" s="1523"/>
      <c r="I9" s="1523"/>
      <c r="J9" s="1523"/>
      <c r="K9" s="1523"/>
      <c r="L9" s="1523"/>
    </row>
    <row r="10" spans="1:12">
      <c r="A10" s="1517" t="s">
        <v>1586</v>
      </c>
      <c r="B10" s="1522"/>
      <c r="C10" s="1522"/>
      <c r="D10" s="1522"/>
      <c r="E10" s="1522"/>
      <c r="F10" s="1522"/>
      <c r="G10" s="1522"/>
      <c r="H10" s="1522"/>
      <c r="I10" s="1522"/>
      <c r="J10" s="1522"/>
      <c r="K10" s="1522"/>
      <c r="L10" s="1522"/>
    </row>
    <row r="11" spans="1:12">
      <c r="A11" s="279">
        <v>2017</v>
      </c>
      <c r="B11" s="261" t="s">
        <v>84</v>
      </c>
      <c r="C11" s="1169">
        <v>9607.2999999999993</v>
      </c>
      <c r="D11" s="1169">
        <v>4731.2</v>
      </c>
      <c r="E11" s="1169">
        <v>838</v>
      </c>
      <c r="F11" s="1169">
        <v>58.9</v>
      </c>
      <c r="G11" s="1169">
        <v>323.3</v>
      </c>
      <c r="H11" s="1169">
        <v>1364.7</v>
      </c>
      <c r="I11" s="1169">
        <v>514.79999999999995</v>
      </c>
      <c r="J11" s="1169">
        <v>45.9</v>
      </c>
      <c r="K11" s="1169">
        <v>1134.0999999999999</v>
      </c>
      <c r="L11" s="275">
        <v>240</v>
      </c>
    </row>
    <row r="12" spans="1:12">
      <c r="A12" s="279"/>
      <c r="B12" s="281"/>
      <c r="C12" s="839"/>
      <c r="D12" s="839"/>
      <c r="E12" s="1170"/>
      <c r="F12" s="1170"/>
      <c r="G12" s="839"/>
      <c r="H12" s="839"/>
      <c r="I12" s="839"/>
      <c r="J12" s="839"/>
      <c r="K12" s="839"/>
      <c r="L12" s="185"/>
    </row>
    <row r="13" spans="1:12">
      <c r="A13" s="279">
        <v>2018</v>
      </c>
      <c r="B13" s="281" t="s">
        <v>211</v>
      </c>
      <c r="C13" s="1179">
        <v>1982.5</v>
      </c>
      <c r="D13" s="1179">
        <v>1036.5999999999999</v>
      </c>
      <c r="E13" s="1179">
        <v>349</v>
      </c>
      <c r="F13" s="1179">
        <v>16.7</v>
      </c>
      <c r="G13" s="1179">
        <v>88.8</v>
      </c>
      <c r="H13" s="1179">
        <v>168.7</v>
      </c>
      <c r="I13" s="1179">
        <v>127.5</v>
      </c>
      <c r="J13" s="1179">
        <v>4.2</v>
      </c>
      <c r="K13" s="1179">
        <v>68.599999999999994</v>
      </c>
      <c r="L13" s="251">
        <v>61.3</v>
      </c>
    </row>
    <row r="14" spans="1:12">
      <c r="A14" s="273"/>
      <c r="B14" s="274" t="s">
        <v>262</v>
      </c>
      <c r="C14" s="1169">
        <v>4797.2</v>
      </c>
      <c r="D14" s="1169">
        <v>2511.5</v>
      </c>
      <c r="E14" s="1169">
        <v>692</v>
      </c>
      <c r="F14" s="1169">
        <v>31.8</v>
      </c>
      <c r="G14" s="1169">
        <v>223.3</v>
      </c>
      <c r="H14" s="1169">
        <v>618.79999999999995</v>
      </c>
      <c r="I14" s="1169">
        <v>267.8</v>
      </c>
      <c r="J14" s="1169">
        <v>11</v>
      </c>
      <c r="K14" s="1169">
        <v>145</v>
      </c>
      <c r="L14" s="275">
        <v>119.2</v>
      </c>
    </row>
    <row r="15" spans="1:12">
      <c r="A15" s="273"/>
      <c r="B15" s="261" t="s">
        <v>273</v>
      </c>
      <c r="C15" s="1169">
        <f>7189455/1000</f>
        <v>7189.4549999999999</v>
      </c>
      <c r="D15" s="1169">
        <f>3773344/1000</f>
        <v>3773.3440000000001</v>
      </c>
      <c r="E15" s="1169">
        <f>861649/1000</f>
        <v>861.649</v>
      </c>
      <c r="F15" s="1169">
        <f>60549/1000</f>
        <v>60.548999999999999</v>
      </c>
      <c r="G15" s="1169">
        <f>329454/1000</f>
        <v>329.45400000000001</v>
      </c>
      <c r="H15" s="1169">
        <f>990675/1000</f>
        <v>990.67499999999995</v>
      </c>
      <c r="I15" s="1169">
        <f>466997/1000</f>
        <v>466.99700000000001</v>
      </c>
      <c r="J15" s="1169">
        <f>38150/1000</f>
        <v>38.15</v>
      </c>
      <c r="K15" s="1169">
        <f>218238/1000</f>
        <v>218.238</v>
      </c>
      <c r="L15" s="275">
        <f>172100/1000</f>
        <v>172.1</v>
      </c>
    </row>
    <row r="16" spans="1:12">
      <c r="A16" s="273"/>
      <c r="B16" s="1169" t="s">
        <v>84</v>
      </c>
      <c r="C16" s="1169">
        <v>8570</v>
      </c>
      <c r="D16" s="1169">
        <v>4004</v>
      </c>
      <c r="E16" s="1169">
        <v>989.2</v>
      </c>
      <c r="F16" s="1169">
        <v>52.7</v>
      </c>
      <c r="G16" s="1169">
        <v>450.2</v>
      </c>
      <c r="H16" s="1169">
        <v>1584</v>
      </c>
      <c r="I16" s="1169">
        <v>559.70000000000005</v>
      </c>
      <c r="J16" s="1169">
        <v>31</v>
      </c>
      <c r="K16" s="1169">
        <v>246.7</v>
      </c>
      <c r="L16" s="275">
        <v>334.3</v>
      </c>
    </row>
    <row r="17" spans="1:12">
      <c r="A17" s="279"/>
      <c r="B17" s="281"/>
      <c r="C17" s="839"/>
      <c r="D17" s="839"/>
      <c r="E17" s="1170"/>
      <c r="F17" s="1170"/>
      <c r="G17" s="839"/>
      <c r="H17" s="839"/>
      <c r="I17" s="839"/>
      <c r="J17" s="839"/>
      <c r="K17" s="839"/>
      <c r="L17" s="185"/>
    </row>
    <row r="18" spans="1:12">
      <c r="A18" s="279">
        <v>2019</v>
      </c>
      <c r="B18" s="281" t="s">
        <v>211</v>
      </c>
      <c r="C18" s="1179">
        <v>2235.1</v>
      </c>
      <c r="D18" s="1179">
        <v>1070.0999999999999</v>
      </c>
      <c r="E18" s="1179">
        <v>376.6</v>
      </c>
      <c r="F18" s="1179">
        <v>12.5</v>
      </c>
      <c r="G18" s="1179">
        <v>60.1</v>
      </c>
      <c r="H18" s="1179">
        <v>200.5</v>
      </c>
      <c r="I18" s="1179">
        <v>214.8</v>
      </c>
      <c r="J18" s="1179">
        <v>2</v>
      </c>
      <c r="K18" s="1179">
        <v>78.3</v>
      </c>
      <c r="L18" s="251">
        <v>130.4</v>
      </c>
    </row>
    <row r="19" spans="1:12">
      <c r="A19" s="1526" t="s">
        <v>274</v>
      </c>
      <c r="B19" s="1526"/>
      <c r="C19" s="1526"/>
      <c r="D19" s="1526"/>
      <c r="E19" s="1526"/>
      <c r="F19" s="1526"/>
      <c r="G19" s="1526"/>
      <c r="H19" s="1526"/>
      <c r="I19" s="1526"/>
      <c r="J19" s="1526"/>
      <c r="K19" s="1526"/>
      <c r="L19" s="1526"/>
    </row>
    <row r="20" spans="1:12">
      <c r="A20" s="1527" t="s">
        <v>1585</v>
      </c>
      <c r="B20" s="1528"/>
      <c r="C20" s="1528"/>
      <c r="D20" s="1528"/>
      <c r="E20" s="1528"/>
      <c r="F20" s="1528"/>
      <c r="G20" s="1528"/>
      <c r="H20" s="1528"/>
      <c r="I20" s="1528"/>
      <c r="J20" s="1528"/>
      <c r="K20" s="1528"/>
      <c r="L20" s="1528"/>
    </row>
    <row r="21" spans="1:12">
      <c r="A21" s="279">
        <v>2017</v>
      </c>
      <c r="B21" s="261" t="s">
        <v>84</v>
      </c>
      <c r="C21" s="1169">
        <v>781</v>
      </c>
      <c r="D21" s="1169">
        <v>467.8</v>
      </c>
      <c r="E21" s="1170" t="s">
        <v>264</v>
      </c>
      <c r="F21" s="1169">
        <v>8</v>
      </c>
      <c r="G21" s="1169">
        <v>31.8</v>
      </c>
      <c r="H21" s="1169">
        <v>73.8</v>
      </c>
      <c r="I21" s="1169">
        <v>37</v>
      </c>
      <c r="J21" s="1169">
        <v>39.4</v>
      </c>
      <c r="K21" s="1169">
        <v>8.8000000000000007</v>
      </c>
      <c r="L21" s="275">
        <v>21.9</v>
      </c>
    </row>
    <row r="22" spans="1:12">
      <c r="A22" s="279"/>
      <c r="B22" s="281"/>
      <c r="C22" s="839"/>
      <c r="D22" s="839"/>
      <c r="E22" s="1170"/>
      <c r="F22" s="1170"/>
      <c r="G22" s="839"/>
      <c r="H22" s="839"/>
      <c r="I22" s="839"/>
      <c r="J22" s="839"/>
      <c r="K22" s="839"/>
      <c r="L22" s="185"/>
    </row>
    <row r="23" spans="1:12">
      <c r="A23" s="279">
        <v>2018</v>
      </c>
      <c r="B23" s="281" t="s">
        <v>211</v>
      </c>
      <c r="C23" s="1179">
        <v>596.4</v>
      </c>
      <c r="D23" s="1179">
        <v>261.89999999999998</v>
      </c>
      <c r="E23" s="1127" t="s">
        <v>264</v>
      </c>
      <c r="F23" s="1179">
        <v>12.7</v>
      </c>
      <c r="G23" s="1179">
        <v>84.8</v>
      </c>
      <c r="H23" s="1179">
        <v>65</v>
      </c>
      <c r="I23" s="1179">
        <v>21.2</v>
      </c>
      <c r="J23" s="1179">
        <v>17.3</v>
      </c>
      <c r="K23" s="1179">
        <v>40.299999999999997</v>
      </c>
      <c r="L23" s="251">
        <v>17.100000000000001</v>
      </c>
    </row>
    <row r="24" spans="1:12">
      <c r="A24" s="273"/>
      <c r="B24" s="274" t="s">
        <v>262</v>
      </c>
      <c r="C24" s="1169">
        <v>592.9</v>
      </c>
      <c r="D24" s="1169">
        <v>291.10000000000002</v>
      </c>
      <c r="E24" s="1170" t="s">
        <v>264</v>
      </c>
      <c r="F24" s="1169">
        <v>4.7</v>
      </c>
      <c r="G24" s="1169">
        <v>39.799999999999997</v>
      </c>
      <c r="H24" s="1169">
        <v>26.7</v>
      </c>
      <c r="I24" s="1169">
        <v>20.9</v>
      </c>
      <c r="J24" s="1169">
        <v>21.2</v>
      </c>
      <c r="K24" s="1169">
        <v>52</v>
      </c>
      <c r="L24" s="275">
        <v>20.6</v>
      </c>
    </row>
    <row r="25" spans="1:12">
      <c r="A25" s="273"/>
      <c r="B25" s="261" t="s">
        <v>273</v>
      </c>
      <c r="C25" s="1169">
        <f>562393/1000</f>
        <v>562.39300000000003</v>
      </c>
      <c r="D25" s="1169">
        <f>263127/1000</f>
        <v>263.12700000000001</v>
      </c>
      <c r="E25" s="1170">
        <f>2250/1000</f>
        <v>2.25</v>
      </c>
      <c r="F25" s="1169">
        <f>2814/1000</f>
        <v>2.8140000000000001</v>
      </c>
      <c r="G25" s="1169">
        <f>34721/1000</f>
        <v>34.720999999999997</v>
      </c>
      <c r="H25" s="1169">
        <f>29289/1000</f>
        <v>29.289000000000001</v>
      </c>
      <c r="I25" s="1169">
        <f>22325/1000</f>
        <v>22.324999999999999</v>
      </c>
      <c r="J25" s="1169">
        <f>2371/1000</f>
        <v>2.371</v>
      </c>
      <c r="K25" s="1169">
        <f>74813/1000</f>
        <v>74.813000000000002</v>
      </c>
      <c r="L25" s="275">
        <f>23424/1000</f>
        <v>23.423999999999999</v>
      </c>
    </row>
    <row r="26" spans="1:12">
      <c r="A26" s="273"/>
      <c r="B26" s="1169" t="s">
        <v>84</v>
      </c>
      <c r="C26" s="1169">
        <v>826</v>
      </c>
      <c r="D26" s="1169">
        <v>335.7</v>
      </c>
      <c r="E26" s="1170">
        <v>0.5</v>
      </c>
      <c r="F26" s="1169">
        <v>1.8</v>
      </c>
      <c r="G26" s="1169">
        <v>28.1</v>
      </c>
      <c r="H26" s="1169">
        <v>48.6</v>
      </c>
      <c r="I26" s="1169">
        <v>46.1</v>
      </c>
      <c r="J26" s="1169">
        <v>3.2</v>
      </c>
      <c r="K26" s="1169">
        <v>77.2</v>
      </c>
      <c r="L26" s="275">
        <v>182.9</v>
      </c>
    </row>
    <row r="27" spans="1:12">
      <c r="A27" s="279"/>
      <c r="B27" s="281"/>
      <c r="C27" s="839"/>
      <c r="D27" s="839"/>
      <c r="E27" s="1170"/>
      <c r="F27" s="1170"/>
      <c r="G27" s="839"/>
      <c r="H27" s="839"/>
      <c r="I27" s="839"/>
      <c r="J27" s="839"/>
      <c r="K27" s="839"/>
      <c r="L27" s="185"/>
    </row>
    <row r="28" spans="1:12">
      <c r="A28" s="279">
        <v>2019</v>
      </c>
      <c r="B28" s="281" t="s">
        <v>211</v>
      </c>
      <c r="C28" s="1179">
        <v>559.79999999999995</v>
      </c>
      <c r="D28" s="1179">
        <v>200</v>
      </c>
      <c r="E28" s="1127">
        <v>38.799999999999997</v>
      </c>
      <c r="F28" s="1179">
        <v>5.2</v>
      </c>
      <c r="G28" s="1179">
        <v>37.6</v>
      </c>
      <c r="H28" s="1179">
        <v>129.19999999999999</v>
      </c>
      <c r="I28" s="1179">
        <v>16.2</v>
      </c>
      <c r="J28" s="1179">
        <v>15.5</v>
      </c>
      <c r="K28" s="1179">
        <v>38.6</v>
      </c>
      <c r="L28" s="251">
        <v>2.7</v>
      </c>
    </row>
    <row r="29" spans="1:12">
      <c r="A29" s="1526" t="s">
        <v>275</v>
      </c>
      <c r="B29" s="1526"/>
      <c r="C29" s="1526"/>
      <c r="D29" s="1526"/>
      <c r="E29" s="1526"/>
      <c r="F29" s="1526"/>
      <c r="G29" s="1526"/>
      <c r="H29" s="1526"/>
      <c r="I29" s="1526"/>
      <c r="J29" s="1526"/>
      <c r="K29" s="1526"/>
      <c r="L29" s="1526"/>
    </row>
    <row r="30" spans="1:12">
      <c r="A30" s="1527" t="s">
        <v>1584</v>
      </c>
      <c r="B30" s="1528"/>
      <c r="C30" s="1528"/>
      <c r="D30" s="1528"/>
      <c r="E30" s="1528"/>
      <c r="F30" s="1528"/>
      <c r="G30" s="1528"/>
      <c r="H30" s="1528"/>
      <c r="I30" s="1528"/>
      <c r="J30" s="1528"/>
      <c r="K30" s="1528"/>
      <c r="L30" s="1528"/>
    </row>
    <row r="31" spans="1:12">
      <c r="A31" s="279">
        <v>2017</v>
      </c>
      <c r="B31" s="261" t="s">
        <v>84</v>
      </c>
      <c r="C31" s="1169">
        <v>8826.4</v>
      </c>
      <c r="D31" s="1169">
        <v>4263.3999999999996</v>
      </c>
      <c r="E31" s="1169">
        <v>838</v>
      </c>
      <c r="F31" s="1169">
        <v>50.9</v>
      </c>
      <c r="G31" s="1169">
        <v>291.5</v>
      </c>
      <c r="H31" s="1169">
        <v>1290.9000000000001</v>
      </c>
      <c r="I31" s="1169">
        <v>477.8</v>
      </c>
      <c r="J31" s="1169">
        <v>6.5</v>
      </c>
      <c r="K31" s="1169">
        <v>1125.3</v>
      </c>
      <c r="L31" s="275">
        <v>218.1</v>
      </c>
    </row>
    <row r="32" spans="1:12">
      <c r="A32" s="279"/>
      <c r="B32" s="281"/>
      <c r="C32" s="839"/>
      <c r="D32" s="839"/>
      <c r="E32" s="1170"/>
      <c r="F32" s="1170"/>
      <c r="G32" s="839"/>
      <c r="H32" s="839"/>
      <c r="I32" s="839"/>
      <c r="J32" s="839"/>
      <c r="K32" s="839"/>
      <c r="L32" s="185"/>
    </row>
    <row r="33" spans="1:12">
      <c r="A33" s="279">
        <v>2018</v>
      </c>
      <c r="B33" s="281" t="s">
        <v>211</v>
      </c>
      <c r="C33" s="1179">
        <v>1386.1</v>
      </c>
      <c r="D33" s="1179">
        <v>774.7</v>
      </c>
      <c r="E33" s="1179">
        <v>349</v>
      </c>
      <c r="F33" s="1179">
        <v>4</v>
      </c>
      <c r="G33" s="1179">
        <v>3.9</v>
      </c>
      <c r="H33" s="1179">
        <v>103.7</v>
      </c>
      <c r="I33" s="1179">
        <v>106.3</v>
      </c>
      <c r="J33" s="1179">
        <v>-13</v>
      </c>
      <c r="K33" s="1179">
        <v>28.3</v>
      </c>
      <c r="L33" s="251">
        <v>44.1</v>
      </c>
    </row>
    <row r="34" spans="1:12">
      <c r="A34" s="273"/>
      <c r="B34" s="274" t="s">
        <v>262</v>
      </c>
      <c r="C34" s="1169">
        <v>4204.3999999999996</v>
      </c>
      <c r="D34" s="1169">
        <v>2220.4</v>
      </c>
      <c r="E34" s="1169">
        <v>692</v>
      </c>
      <c r="F34" s="1169">
        <v>27.1</v>
      </c>
      <c r="G34" s="1169">
        <v>183.5</v>
      </c>
      <c r="H34" s="1169">
        <v>592.1</v>
      </c>
      <c r="I34" s="1169">
        <v>247</v>
      </c>
      <c r="J34" s="1169">
        <v>-10.199999999999999</v>
      </c>
      <c r="K34" s="1169">
        <v>93</v>
      </c>
      <c r="L34" s="275">
        <v>98.5</v>
      </c>
    </row>
    <row r="35" spans="1:12">
      <c r="A35" s="273"/>
      <c r="B35" s="261" t="s">
        <v>273</v>
      </c>
      <c r="C35" s="1169">
        <f>6627062/1000</f>
        <v>6627.0619999999999</v>
      </c>
      <c r="D35" s="1169">
        <f>3510217/1000</f>
        <v>3510.2170000000001</v>
      </c>
      <c r="E35" s="1169">
        <f>859399/1000</f>
        <v>859.399</v>
      </c>
      <c r="F35" s="1169">
        <f>57735/1000</f>
        <v>57.734999999999999</v>
      </c>
      <c r="G35" s="1169">
        <f>294733/1000</f>
        <v>294.733</v>
      </c>
      <c r="H35" s="1169">
        <f>961386/1000</f>
        <v>961.38599999999997</v>
      </c>
      <c r="I35" s="1169">
        <f>444672/1000</f>
        <v>444.67200000000003</v>
      </c>
      <c r="J35" s="1169">
        <f>35779/1000</f>
        <v>35.779000000000003</v>
      </c>
      <c r="K35" s="1169">
        <f>143425/1000</f>
        <v>143.42500000000001</v>
      </c>
      <c r="L35" s="275">
        <f>148676/1000</f>
        <v>148.67599999999999</v>
      </c>
    </row>
    <row r="36" spans="1:12">
      <c r="A36" s="273"/>
      <c r="B36" s="1169" t="s">
        <v>84</v>
      </c>
      <c r="C36" s="1169">
        <v>7744</v>
      </c>
      <c r="D36" s="1169">
        <v>3668.4</v>
      </c>
      <c r="E36" s="1169">
        <v>988.7</v>
      </c>
      <c r="F36" s="1169">
        <v>50.9</v>
      </c>
      <c r="G36" s="1169">
        <v>422.1</v>
      </c>
      <c r="H36" s="1169">
        <v>1535.4</v>
      </c>
      <c r="I36" s="1169">
        <v>513.70000000000005</v>
      </c>
      <c r="J36" s="1169">
        <v>27.8</v>
      </c>
      <c r="K36" s="1169">
        <v>169.4</v>
      </c>
      <c r="L36" s="275">
        <v>151.5</v>
      </c>
    </row>
    <row r="37" spans="1:12">
      <c r="A37" s="279"/>
      <c r="B37" s="281"/>
      <c r="C37" s="839"/>
      <c r="D37" s="839"/>
      <c r="E37" s="1170"/>
      <c r="F37" s="1170"/>
      <c r="G37" s="839"/>
      <c r="H37" s="839"/>
      <c r="I37" s="839"/>
      <c r="J37" s="839"/>
      <c r="K37" s="839"/>
      <c r="L37" s="185"/>
    </row>
    <row r="38" spans="1:12">
      <c r="A38" s="279">
        <v>2019</v>
      </c>
      <c r="B38" s="281" t="s">
        <v>211</v>
      </c>
      <c r="C38" s="1179">
        <v>1675.2</v>
      </c>
      <c r="D38" s="1179">
        <v>870</v>
      </c>
      <c r="E38" s="1127">
        <v>337.9</v>
      </c>
      <c r="F38" s="1179">
        <v>7.3</v>
      </c>
      <c r="G38" s="1179">
        <v>22.5</v>
      </c>
      <c r="H38" s="1179">
        <v>71.400000000000006</v>
      </c>
      <c r="I38" s="1179">
        <v>198.6</v>
      </c>
      <c r="J38" s="1179">
        <v>-13.4</v>
      </c>
      <c r="K38" s="1179">
        <v>39.700000000000003</v>
      </c>
      <c r="L38" s="251">
        <v>127.7</v>
      </c>
    </row>
    <row r="39" spans="1:12">
      <c r="A39" s="1529" t="s">
        <v>276</v>
      </c>
      <c r="B39" s="1529"/>
      <c r="C39" s="1529"/>
      <c r="D39" s="1529"/>
      <c r="E39" s="1529"/>
      <c r="F39" s="1529"/>
      <c r="G39" s="1529"/>
      <c r="H39" s="1529"/>
      <c r="I39" s="1529"/>
      <c r="J39" s="1529"/>
      <c r="K39" s="1529"/>
      <c r="L39" s="1529"/>
    </row>
    <row r="40" spans="1:12">
      <c r="A40" s="1525" t="s">
        <v>267</v>
      </c>
      <c r="B40" s="1525"/>
      <c r="C40" s="1525"/>
      <c r="D40" s="1525"/>
      <c r="E40" s="1525"/>
      <c r="F40" s="1525"/>
      <c r="G40" s="1525"/>
      <c r="H40" s="1525"/>
      <c r="I40" s="1525"/>
      <c r="J40" s="1525"/>
      <c r="K40" s="1525"/>
      <c r="L40" s="1525"/>
    </row>
  </sheetData>
  <mergeCells count="25">
    <mergeCell ref="A40:L40"/>
    <mergeCell ref="A10:L10"/>
    <mergeCell ref="A19:L19"/>
    <mergeCell ref="A20:L20"/>
    <mergeCell ref="A29:L29"/>
    <mergeCell ref="A30:L30"/>
    <mergeCell ref="A39:L39"/>
    <mergeCell ref="A9:L9"/>
    <mergeCell ref="A5:B8"/>
    <mergeCell ref="C5:C8"/>
    <mergeCell ref="D6:D8"/>
    <mergeCell ref="E6:E8"/>
    <mergeCell ref="F6:F8"/>
    <mergeCell ref="G6:G8"/>
    <mergeCell ref="H6:H8"/>
    <mergeCell ref="I6:I8"/>
    <mergeCell ref="J6:J8"/>
    <mergeCell ref="K6:K8"/>
    <mergeCell ref="L6:L8"/>
    <mergeCell ref="A4:G4"/>
    <mergeCell ref="A1:G1"/>
    <mergeCell ref="K1:L1"/>
    <mergeCell ref="A2:G2"/>
    <mergeCell ref="K2:L2"/>
    <mergeCell ref="A3:G3"/>
  </mergeCells>
  <hyperlinks>
    <hyperlink ref="K1" location="'Spis tablic     List of tables'!A1" display="Powrót do spisu tablic"/>
    <hyperlink ref="K1:L1" location="'Spis tablic     List of tables'!A32" display="Powrót do spisu tablic"/>
    <hyperlink ref="K2" location="'Spis tablic     List of tables'!A1" display="Return to list tables"/>
    <hyperlink ref="K2:L2" location="'Spis tablic     List of tables'!A32" display="Return to list of tables"/>
    <hyperlink ref="K1:L2" location="'Spis tablic     List of tables'!A30"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J1"/>
    </sheetView>
  </sheetViews>
  <sheetFormatPr defaultRowHeight="15"/>
  <cols>
    <col min="1" max="1" width="6.42578125" customWidth="1"/>
    <col min="2" max="2" width="17.85546875" customWidth="1"/>
    <col min="3" max="5" width="12.85546875" customWidth="1"/>
    <col min="6" max="6" width="14.85546875" customWidth="1"/>
    <col min="7" max="7" width="12.85546875" customWidth="1"/>
    <col min="8" max="8" width="15.140625" customWidth="1"/>
    <col min="9" max="9" width="12.85546875" customWidth="1"/>
    <col min="10" max="10" width="14.7109375" customWidth="1"/>
    <col min="11" max="11" width="15" customWidth="1"/>
    <col min="12" max="12" width="14.85546875" customWidth="1"/>
  </cols>
  <sheetData>
    <row r="1" spans="1:12">
      <c r="A1" s="1530" t="s">
        <v>277</v>
      </c>
      <c r="B1" s="1530"/>
      <c r="C1" s="1530"/>
      <c r="D1" s="1530"/>
      <c r="E1" s="1530"/>
      <c r="F1" s="1530"/>
      <c r="G1" s="1530"/>
      <c r="H1" s="1530"/>
      <c r="I1" s="1530"/>
      <c r="J1" s="1530"/>
      <c r="K1" s="1531" t="s">
        <v>1</v>
      </c>
      <c r="L1" s="1531"/>
    </row>
    <row r="2" spans="1:12">
      <c r="A2" s="1532" t="s">
        <v>278</v>
      </c>
      <c r="B2" s="1532"/>
      <c r="C2" s="1532"/>
      <c r="D2" s="1532"/>
      <c r="E2" s="1532"/>
      <c r="F2" s="1532"/>
      <c r="G2" s="1532"/>
      <c r="H2" s="1532"/>
      <c r="I2" s="1532"/>
      <c r="J2" s="1532"/>
      <c r="K2" s="1533" t="s">
        <v>3</v>
      </c>
      <c r="L2" s="1533"/>
    </row>
    <row r="3" spans="1:12">
      <c r="A3" s="1472" t="s">
        <v>279</v>
      </c>
      <c r="B3" s="1524"/>
      <c r="C3" s="1524"/>
      <c r="D3" s="1524"/>
      <c r="E3" s="1524"/>
      <c r="F3" s="1524"/>
      <c r="G3" s="1524"/>
      <c r="H3" s="1524"/>
      <c r="I3" s="1524"/>
      <c r="J3" s="1524"/>
      <c r="K3" s="1534"/>
      <c r="L3" s="1534"/>
    </row>
    <row r="4" spans="1:12">
      <c r="A4" s="1334" t="s">
        <v>246</v>
      </c>
      <c r="B4" s="1512"/>
      <c r="C4" s="1333" t="s">
        <v>260</v>
      </c>
      <c r="D4" s="258"/>
      <c r="E4" s="258"/>
      <c r="F4" s="258"/>
      <c r="G4" s="258"/>
      <c r="H4" s="258"/>
      <c r="I4" s="258"/>
      <c r="J4" s="258"/>
      <c r="K4" s="258"/>
      <c r="L4" s="258"/>
    </row>
    <row r="5" spans="1:12" ht="15" customHeight="1">
      <c r="A5" s="1465"/>
      <c r="B5" s="1466"/>
      <c r="C5" s="1513"/>
      <c r="D5" s="1515" t="s">
        <v>196</v>
      </c>
      <c r="E5" s="1515" t="s">
        <v>1631</v>
      </c>
      <c r="F5" s="1515" t="s">
        <v>1630</v>
      </c>
      <c r="G5" s="1512" t="s">
        <v>194</v>
      </c>
      <c r="H5" s="1515" t="s">
        <v>1629</v>
      </c>
      <c r="I5" s="1515" t="s">
        <v>249</v>
      </c>
      <c r="J5" s="1515" t="s">
        <v>1627</v>
      </c>
      <c r="K5" s="1515" t="s">
        <v>1628</v>
      </c>
      <c r="L5" s="1333" t="s">
        <v>101</v>
      </c>
    </row>
    <row r="6" spans="1:12">
      <c r="A6" s="1465"/>
      <c r="B6" s="1466"/>
      <c r="C6" s="1513"/>
      <c r="D6" s="1516"/>
      <c r="E6" s="1516"/>
      <c r="F6" s="1516"/>
      <c r="G6" s="1466"/>
      <c r="H6" s="1516"/>
      <c r="I6" s="1516"/>
      <c r="J6" s="1516"/>
      <c r="K6" s="1516"/>
      <c r="L6" s="1513"/>
    </row>
    <row r="7" spans="1:12" ht="117.75" customHeight="1">
      <c r="A7" s="1474"/>
      <c r="B7" s="1475"/>
      <c r="C7" s="1514"/>
      <c r="D7" s="1336"/>
      <c r="E7" s="1336"/>
      <c r="F7" s="1336"/>
      <c r="G7" s="1475"/>
      <c r="H7" s="1336"/>
      <c r="I7" s="1336"/>
      <c r="J7" s="1336"/>
      <c r="K7" s="1336"/>
      <c r="L7" s="1514"/>
    </row>
    <row r="8" spans="1:12">
      <c r="A8" s="1511" t="s">
        <v>1632</v>
      </c>
      <c r="B8" s="1511"/>
      <c r="C8" s="1511"/>
      <c r="D8" s="1511"/>
      <c r="E8" s="1511"/>
      <c r="F8" s="1511"/>
      <c r="G8" s="1511"/>
      <c r="H8" s="1511"/>
      <c r="I8" s="1511"/>
      <c r="J8" s="1511"/>
      <c r="K8" s="1511"/>
      <c r="L8" s="1511"/>
    </row>
    <row r="9" spans="1:12">
      <c r="A9" s="1535" t="s">
        <v>1633</v>
      </c>
      <c r="B9" s="1535"/>
      <c r="C9" s="1535"/>
      <c r="D9" s="1535"/>
      <c r="E9" s="1535"/>
      <c r="F9" s="1535"/>
      <c r="G9" s="1535"/>
      <c r="H9" s="1535"/>
      <c r="I9" s="1535"/>
      <c r="J9" s="1535"/>
      <c r="K9" s="1535"/>
      <c r="L9" s="1535"/>
    </row>
    <row r="10" spans="1:12">
      <c r="A10" s="279">
        <v>2017</v>
      </c>
      <c r="B10" s="261" t="s">
        <v>84</v>
      </c>
      <c r="C10" s="1169">
        <v>4.9000000000000004</v>
      </c>
      <c r="D10" s="1169">
        <v>5.2</v>
      </c>
      <c r="E10" s="1169">
        <v>11.4</v>
      </c>
      <c r="F10" s="1169">
        <v>1.5</v>
      </c>
      <c r="G10" s="1169">
        <v>5.9</v>
      </c>
      <c r="H10" s="1169">
        <v>2.5</v>
      </c>
      <c r="I10" s="1169">
        <v>5.4</v>
      </c>
      <c r="J10" s="1169">
        <v>0.1</v>
      </c>
      <c r="K10" s="1169">
        <v>6.7</v>
      </c>
      <c r="L10" s="275">
        <v>8.3000000000000007</v>
      </c>
    </row>
    <row r="11" spans="1:12">
      <c r="A11" s="280"/>
      <c r="B11" s="281"/>
      <c r="C11" s="839"/>
      <c r="D11" s="839"/>
      <c r="E11" s="1170"/>
      <c r="F11" s="1170"/>
      <c r="G11" s="839"/>
      <c r="H11" s="839"/>
      <c r="I11" s="839"/>
      <c r="J11" s="839"/>
      <c r="K11" s="839"/>
      <c r="L11" s="185"/>
    </row>
    <row r="12" spans="1:12">
      <c r="A12" s="279">
        <v>2018</v>
      </c>
      <c r="B12" s="281" t="s">
        <v>211</v>
      </c>
      <c r="C12" s="1179">
        <v>4</v>
      </c>
      <c r="D12" s="1179">
        <v>4.3</v>
      </c>
      <c r="E12" s="1179">
        <v>14</v>
      </c>
      <c r="F12" s="1179">
        <v>-2</v>
      </c>
      <c r="G12" s="1179">
        <v>-0.1</v>
      </c>
      <c r="H12" s="1179">
        <v>1.2</v>
      </c>
      <c r="I12" s="1179">
        <v>6.1</v>
      </c>
      <c r="J12" s="1179">
        <v>-7.3</v>
      </c>
      <c r="K12" s="1179">
        <v>4</v>
      </c>
      <c r="L12" s="251">
        <v>7.7</v>
      </c>
    </row>
    <row r="13" spans="1:12">
      <c r="A13" s="273"/>
      <c r="B13" s="274" t="s">
        <v>61</v>
      </c>
      <c r="C13" s="1169">
        <v>4.9000000000000004</v>
      </c>
      <c r="D13" s="1169">
        <v>5</v>
      </c>
      <c r="E13" s="1169">
        <v>12.4</v>
      </c>
      <c r="F13" s="1169">
        <v>1.3</v>
      </c>
      <c r="G13" s="1169">
        <v>6.8</v>
      </c>
      <c r="H13" s="1169">
        <v>2.7</v>
      </c>
      <c r="I13" s="1169">
        <v>6.9</v>
      </c>
      <c r="J13" s="1169">
        <v>1.3</v>
      </c>
      <c r="K13" s="1169">
        <v>7.2</v>
      </c>
      <c r="L13" s="275">
        <v>8.6</v>
      </c>
    </row>
    <row r="14" spans="1:12">
      <c r="A14" s="273"/>
      <c r="B14" s="261" t="s">
        <v>87</v>
      </c>
      <c r="C14" s="1169">
        <v>5.0999999999999996</v>
      </c>
      <c r="D14" s="1169">
        <v>5.4</v>
      </c>
      <c r="E14" s="1169">
        <v>10.7</v>
      </c>
      <c r="F14" s="1169">
        <v>3.4</v>
      </c>
      <c r="G14" s="1169">
        <v>6.9</v>
      </c>
      <c r="H14" s="1169">
        <v>2.7</v>
      </c>
      <c r="I14" s="1169">
        <v>7.3</v>
      </c>
      <c r="J14" s="1169">
        <v>9.3000000000000007</v>
      </c>
      <c r="K14" s="1169">
        <v>7.4</v>
      </c>
      <c r="L14" s="275">
        <v>9.3000000000000007</v>
      </c>
    </row>
    <row r="15" spans="1:12">
      <c r="A15" s="273"/>
      <c r="B15" s="1169" t="s">
        <v>84</v>
      </c>
      <c r="C15" s="1169">
        <v>4.7</v>
      </c>
      <c r="D15" s="1169">
        <v>4.8</v>
      </c>
      <c r="E15" s="1169">
        <v>10.3</v>
      </c>
      <c r="F15" s="1169">
        <v>1.7</v>
      </c>
      <c r="G15" s="1169">
        <v>7.4</v>
      </c>
      <c r="H15" s="1169">
        <v>3</v>
      </c>
      <c r="I15" s="1169">
        <v>6.6</v>
      </c>
      <c r="J15" s="1169">
        <v>6.4</v>
      </c>
      <c r="K15" s="1169">
        <v>6</v>
      </c>
      <c r="L15" s="275">
        <v>8.4</v>
      </c>
    </row>
    <row r="16" spans="1:12">
      <c r="A16" s="280"/>
      <c r="B16" s="281"/>
      <c r="C16" s="839"/>
      <c r="D16" s="839"/>
      <c r="E16" s="1170"/>
      <c r="F16" s="1170"/>
      <c r="G16" s="839"/>
      <c r="H16" s="839"/>
      <c r="I16" s="839"/>
      <c r="J16" s="839"/>
      <c r="K16" s="839"/>
      <c r="L16" s="185"/>
    </row>
    <row r="17" spans="1:12">
      <c r="A17" s="279">
        <v>2019</v>
      </c>
      <c r="B17" s="281" t="s">
        <v>211</v>
      </c>
      <c r="C17" s="1179">
        <v>4.5999999999999996</v>
      </c>
      <c r="D17" s="1179">
        <v>5</v>
      </c>
      <c r="E17" s="1179">
        <v>12.7</v>
      </c>
      <c r="F17" s="1179">
        <v>1.3</v>
      </c>
      <c r="G17" s="1179">
        <v>1.6</v>
      </c>
      <c r="H17" s="1179">
        <v>1.1000000000000001</v>
      </c>
      <c r="I17" s="1179">
        <v>8.9</v>
      </c>
      <c r="J17" s="1179">
        <v>-7.6</v>
      </c>
      <c r="K17" s="1179">
        <v>7.9</v>
      </c>
      <c r="L17" s="251">
        <v>10.6</v>
      </c>
    </row>
    <row r="18" spans="1:12">
      <c r="A18" s="1526" t="s">
        <v>280</v>
      </c>
      <c r="B18" s="1526"/>
      <c r="C18" s="1526"/>
      <c r="D18" s="1526"/>
      <c r="E18" s="1526"/>
      <c r="F18" s="1526"/>
      <c r="G18" s="1526"/>
      <c r="H18" s="1526"/>
      <c r="I18" s="1526"/>
      <c r="J18" s="1526"/>
      <c r="K18" s="1526"/>
      <c r="L18" s="1526"/>
    </row>
    <row r="19" spans="1:12">
      <c r="A19" s="1527" t="s">
        <v>1634</v>
      </c>
      <c r="B19" s="1527"/>
      <c r="C19" s="1527"/>
      <c r="D19" s="1527"/>
      <c r="E19" s="1527"/>
      <c r="F19" s="1527"/>
      <c r="G19" s="1527"/>
      <c r="H19" s="1527"/>
      <c r="I19" s="1527"/>
      <c r="J19" s="1527"/>
      <c r="K19" s="1527"/>
      <c r="L19" s="1527"/>
    </row>
    <row r="20" spans="1:12">
      <c r="A20" s="279">
        <v>2017</v>
      </c>
      <c r="B20" s="261" t="s">
        <v>84</v>
      </c>
      <c r="C20" s="1169">
        <v>5.9</v>
      </c>
      <c r="D20" s="1169">
        <v>5.9</v>
      </c>
      <c r="E20" s="1169">
        <v>8.4</v>
      </c>
      <c r="F20" s="1169">
        <v>5.5</v>
      </c>
      <c r="G20" s="1169">
        <v>6.4</v>
      </c>
      <c r="H20" s="1169">
        <v>3.2</v>
      </c>
      <c r="I20" s="1169">
        <v>6.7</v>
      </c>
      <c r="J20" s="1169">
        <v>1.1000000000000001</v>
      </c>
      <c r="K20" s="1169">
        <v>20.8</v>
      </c>
      <c r="L20" s="275">
        <v>13.8</v>
      </c>
    </row>
    <row r="21" spans="1:12">
      <c r="A21" s="280"/>
      <c r="B21" s="281"/>
      <c r="C21" s="839"/>
      <c r="D21" s="839"/>
      <c r="E21" s="1170"/>
      <c r="F21" s="1170"/>
      <c r="G21" s="839"/>
      <c r="H21" s="839"/>
      <c r="I21" s="839"/>
      <c r="J21" s="839"/>
      <c r="K21" s="839"/>
      <c r="L21" s="185"/>
    </row>
    <row r="22" spans="1:12">
      <c r="A22" s="279">
        <v>2018</v>
      </c>
      <c r="B22" s="281" t="s">
        <v>211</v>
      </c>
      <c r="C22" s="1179">
        <v>4.2</v>
      </c>
      <c r="D22" s="1179">
        <v>4.8</v>
      </c>
      <c r="E22" s="1179">
        <v>11.7</v>
      </c>
      <c r="F22" s="1179">
        <v>3.6</v>
      </c>
      <c r="G22" s="1179">
        <v>1.1000000000000001</v>
      </c>
      <c r="H22" s="1179">
        <v>1.3</v>
      </c>
      <c r="I22" s="1179">
        <v>6</v>
      </c>
      <c r="J22" s="1179">
        <v>-9.9</v>
      </c>
      <c r="K22" s="1179">
        <v>3.4</v>
      </c>
      <c r="L22" s="251">
        <v>10.5</v>
      </c>
    </row>
    <row r="23" spans="1:12">
      <c r="A23" s="273"/>
      <c r="B23" s="274" t="s">
        <v>61</v>
      </c>
      <c r="C23" s="1169">
        <v>5.6</v>
      </c>
      <c r="D23" s="1169">
        <v>5.9</v>
      </c>
      <c r="E23" s="1169">
        <v>12.8</v>
      </c>
      <c r="F23" s="1169">
        <v>5.9</v>
      </c>
      <c r="G23" s="1169">
        <v>6.8</v>
      </c>
      <c r="H23" s="1169">
        <v>3</v>
      </c>
      <c r="I23" s="1169">
        <v>6.5</v>
      </c>
      <c r="J23" s="1169">
        <v>-2.8</v>
      </c>
      <c r="K23" s="1169">
        <v>5.4</v>
      </c>
      <c r="L23" s="275">
        <v>12.2</v>
      </c>
    </row>
    <row r="24" spans="1:12">
      <c r="A24" s="273"/>
      <c r="B24" s="261" t="s">
        <v>87</v>
      </c>
      <c r="C24" s="1169">
        <v>5.7</v>
      </c>
      <c r="D24" s="1169">
        <v>6.2</v>
      </c>
      <c r="E24" s="1169">
        <v>10.9</v>
      </c>
      <c r="F24" s="1169">
        <v>7.6</v>
      </c>
      <c r="G24" s="1169">
        <v>6.9</v>
      </c>
      <c r="H24" s="1169">
        <v>2.9</v>
      </c>
      <c r="I24" s="1169">
        <v>7.5</v>
      </c>
      <c r="J24" s="1169">
        <v>7.5</v>
      </c>
      <c r="K24" s="1169">
        <v>5.5</v>
      </c>
      <c r="L24" s="275">
        <v>12.6</v>
      </c>
    </row>
    <row r="25" spans="1:12">
      <c r="A25" s="273"/>
      <c r="B25" s="1169" t="s">
        <v>84</v>
      </c>
      <c r="C25" s="1169">
        <v>5</v>
      </c>
      <c r="D25" s="1169">
        <v>5</v>
      </c>
      <c r="E25" s="1169">
        <v>9.3000000000000007</v>
      </c>
      <c r="F25" s="1169">
        <v>5.2</v>
      </c>
      <c r="G25" s="1169">
        <v>7.1</v>
      </c>
      <c r="H25" s="1169">
        <v>3.4</v>
      </c>
      <c r="I25" s="1169">
        <v>6.5</v>
      </c>
      <c r="J25" s="1169">
        <v>4.5999999999999996</v>
      </c>
      <c r="K25" s="1169">
        <v>4.8</v>
      </c>
      <c r="L25" s="275">
        <v>8.6999999999999993</v>
      </c>
    </row>
    <row r="26" spans="1:12">
      <c r="A26" s="280"/>
      <c r="B26" s="281"/>
      <c r="C26" s="839"/>
      <c r="D26" s="839"/>
      <c r="E26" s="1170"/>
      <c r="F26" s="1170"/>
      <c r="G26" s="839"/>
      <c r="H26" s="839"/>
      <c r="I26" s="839"/>
      <c r="J26" s="839"/>
      <c r="K26" s="839"/>
      <c r="L26" s="185"/>
    </row>
    <row r="27" spans="1:12">
      <c r="A27" s="279">
        <v>2019</v>
      </c>
      <c r="B27" s="281" t="s">
        <v>211</v>
      </c>
      <c r="C27" s="1179">
        <v>4.4000000000000004</v>
      </c>
      <c r="D27" s="1179">
        <v>4.9000000000000004</v>
      </c>
      <c r="E27" s="1179">
        <v>9.6</v>
      </c>
      <c r="F27" s="1179">
        <v>4.3</v>
      </c>
      <c r="G27" s="1179">
        <v>3.2</v>
      </c>
      <c r="H27" s="1179">
        <v>0.8</v>
      </c>
      <c r="I27" s="1179">
        <v>9.1999999999999993</v>
      </c>
      <c r="J27" s="1179">
        <v>-9.3000000000000007</v>
      </c>
      <c r="K27" s="1179">
        <v>5</v>
      </c>
      <c r="L27" s="251">
        <v>24.8</v>
      </c>
    </row>
    <row r="28" spans="1:12">
      <c r="A28" s="1526" t="s">
        <v>281</v>
      </c>
      <c r="B28" s="1526"/>
      <c r="C28" s="1526"/>
      <c r="D28" s="1526"/>
      <c r="E28" s="1526"/>
      <c r="F28" s="1526"/>
      <c r="G28" s="1526"/>
      <c r="H28" s="1526"/>
      <c r="I28" s="1526"/>
      <c r="J28" s="1526"/>
      <c r="K28" s="1526"/>
      <c r="L28" s="1526"/>
    </row>
    <row r="29" spans="1:12">
      <c r="A29" s="1527" t="s">
        <v>1635</v>
      </c>
      <c r="B29" s="1527"/>
      <c r="C29" s="1527"/>
      <c r="D29" s="1527"/>
      <c r="E29" s="1527"/>
      <c r="F29" s="1527"/>
      <c r="G29" s="1527"/>
      <c r="H29" s="1527"/>
      <c r="I29" s="1527"/>
      <c r="J29" s="1527"/>
      <c r="K29" s="1527"/>
      <c r="L29" s="1527"/>
    </row>
    <row r="30" spans="1:12">
      <c r="A30" s="279">
        <v>2017</v>
      </c>
      <c r="B30" s="261" t="s">
        <v>84</v>
      </c>
      <c r="C30" s="1169">
        <v>5</v>
      </c>
      <c r="D30" s="1169">
        <v>5</v>
      </c>
      <c r="E30" s="1169">
        <v>6.8</v>
      </c>
      <c r="F30" s="1169">
        <v>4.2</v>
      </c>
      <c r="G30" s="1169">
        <v>5.2</v>
      </c>
      <c r="H30" s="1169">
        <v>2.6</v>
      </c>
      <c r="I30" s="1169">
        <v>5.4</v>
      </c>
      <c r="J30" s="1169">
        <v>1</v>
      </c>
      <c r="K30" s="1169">
        <v>20</v>
      </c>
      <c r="L30" s="275">
        <v>12.5</v>
      </c>
    </row>
    <row r="31" spans="1:12">
      <c r="A31" s="280"/>
      <c r="B31" s="281"/>
      <c r="C31" s="839"/>
      <c r="D31" s="839"/>
      <c r="E31" s="1170"/>
      <c r="F31" s="1170"/>
      <c r="G31" s="839"/>
      <c r="H31" s="839"/>
      <c r="I31" s="839"/>
      <c r="J31" s="839"/>
      <c r="K31" s="839"/>
      <c r="L31" s="185"/>
    </row>
    <row r="32" spans="1:12">
      <c r="A32" s="279">
        <v>2018</v>
      </c>
      <c r="B32" s="281" t="s">
        <v>211</v>
      </c>
      <c r="C32" s="1179">
        <v>3.2</v>
      </c>
      <c r="D32" s="1179">
        <v>3.8</v>
      </c>
      <c r="E32" s="1179">
        <v>9.6999999999999993</v>
      </c>
      <c r="F32" s="1179">
        <v>1.4</v>
      </c>
      <c r="G32" s="1179">
        <v>0.3</v>
      </c>
      <c r="H32" s="1179">
        <v>0.9</v>
      </c>
      <c r="I32" s="1179">
        <v>4.9000000000000004</v>
      </c>
      <c r="J32" s="1179">
        <v>-10.8</v>
      </c>
      <c r="K32" s="1179">
        <v>2.7</v>
      </c>
      <c r="L32" s="251">
        <v>9.6</v>
      </c>
    </row>
    <row r="33" spans="1:12">
      <c r="A33" s="273"/>
      <c r="B33" s="274" t="s">
        <v>61</v>
      </c>
      <c r="C33" s="1169">
        <v>4.5999999999999996</v>
      </c>
      <c r="D33" s="1169">
        <v>5.0999999999999996</v>
      </c>
      <c r="E33" s="1169">
        <v>10.4</v>
      </c>
      <c r="F33" s="1169">
        <v>4.5</v>
      </c>
      <c r="G33" s="1169">
        <v>5.7</v>
      </c>
      <c r="H33" s="1169">
        <v>2.2999999999999998</v>
      </c>
      <c r="I33" s="1169">
        <v>5.4</v>
      </c>
      <c r="J33" s="1169">
        <v>-3.5</v>
      </c>
      <c r="K33" s="1169">
        <v>4.4000000000000004</v>
      </c>
      <c r="L33" s="275">
        <v>11.2</v>
      </c>
    </row>
    <row r="34" spans="1:12">
      <c r="A34" s="273"/>
      <c r="B34" s="261" t="s">
        <v>87</v>
      </c>
      <c r="C34" s="1172">
        <v>4.7</v>
      </c>
      <c r="D34" s="1169">
        <v>5.2</v>
      </c>
      <c r="E34" s="1169">
        <v>8.9</v>
      </c>
      <c r="F34" s="1169">
        <v>6.3</v>
      </c>
      <c r="G34" s="1169">
        <v>5.8</v>
      </c>
      <c r="H34" s="1169">
        <v>2.2999999999999998</v>
      </c>
      <c r="I34" s="1169">
        <v>6.2</v>
      </c>
      <c r="J34" s="1169">
        <v>6.7</v>
      </c>
      <c r="K34" s="1169">
        <v>4.5</v>
      </c>
      <c r="L34" s="275">
        <v>11.6</v>
      </c>
    </row>
    <row r="35" spans="1:12">
      <c r="A35" s="273"/>
      <c r="B35" s="1169" t="s">
        <v>84</v>
      </c>
      <c r="C35" s="1169">
        <v>4</v>
      </c>
      <c r="D35" s="1169">
        <v>4</v>
      </c>
      <c r="E35" s="1169">
        <v>7.5</v>
      </c>
      <c r="F35" s="1169">
        <v>4</v>
      </c>
      <c r="G35" s="1169">
        <v>5.9</v>
      </c>
      <c r="H35" s="1169">
        <v>2.7</v>
      </c>
      <c r="I35" s="1169">
        <v>5.3</v>
      </c>
      <c r="J35" s="1169">
        <v>4.0999999999999996</v>
      </c>
      <c r="K35" s="1169">
        <v>3.9</v>
      </c>
      <c r="L35" s="275">
        <v>7.8</v>
      </c>
    </row>
    <row r="36" spans="1:12">
      <c r="A36" s="280"/>
      <c r="B36" s="281"/>
      <c r="C36" s="839"/>
      <c r="D36" s="839"/>
      <c r="E36" s="1170"/>
      <c r="F36" s="1170"/>
      <c r="G36" s="839"/>
      <c r="H36" s="839"/>
      <c r="I36" s="839"/>
      <c r="J36" s="839"/>
      <c r="K36" s="839"/>
      <c r="L36" s="185"/>
    </row>
    <row r="37" spans="1:12">
      <c r="A37" s="279">
        <v>2019</v>
      </c>
      <c r="B37" s="281" t="s">
        <v>211</v>
      </c>
      <c r="C37" s="1179">
        <v>3.6</v>
      </c>
      <c r="D37" s="1179">
        <v>4.0999999999999996</v>
      </c>
      <c r="E37" s="1179">
        <v>8</v>
      </c>
      <c r="F37" s="1179">
        <v>2.2999999999999998</v>
      </c>
      <c r="G37" s="1179">
        <v>2.2999999999999998</v>
      </c>
      <c r="H37" s="1179">
        <v>0.5</v>
      </c>
      <c r="I37" s="1179">
        <v>7.9</v>
      </c>
      <c r="J37" s="1179">
        <v>-9.5</v>
      </c>
      <c r="K37" s="1179">
        <v>3.6</v>
      </c>
      <c r="L37" s="251">
        <v>23.7</v>
      </c>
    </row>
    <row r="38" spans="1:12">
      <c r="A38" s="263"/>
      <c r="B38" s="282"/>
      <c r="C38" s="283"/>
      <c r="D38" s="283"/>
      <c r="E38" s="283"/>
      <c r="F38" s="283"/>
      <c r="G38" s="283"/>
      <c r="H38" s="283"/>
      <c r="I38" s="283"/>
      <c r="J38" s="283"/>
      <c r="K38" s="283"/>
      <c r="L38" s="283"/>
    </row>
    <row r="39" spans="1:12">
      <c r="A39" s="1529" t="s">
        <v>282</v>
      </c>
      <c r="B39" s="1529"/>
      <c r="C39" s="1529"/>
      <c r="D39" s="1529"/>
      <c r="E39" s="1529"/>
      <c r="F39" s="1529"/>
      <c r="G39" s="1529"/>
      <c r="H39" s="1529"/>
      <c r="I39" s="1529"/>
      <c r="J39" s="1529"/>
      <c r="K39" s="1529"/>
      <c r="L39" s="1529"/>
    </row>
    <row r="40" spans="1:12">
      <c r="A40" s="1525" t="s">
        <v>283</v>
      </c>
      <c r="B40" s="1525"/>
      <c r="C40" s="1525"/>
      <c r="D40" s="1525"/>
      <c r="E40" s="1525"/>
      <c r="F40" s="1525"/>
      <c r="G40" s="1525"/>
      <c r="H40" s="1525"/>
      <c r="I40" s="1525"/>
      <c r="J40" s="1525"/>
      <c r="K40" s="1525"/>
      <c r="L40" s="1525"/>
    </row>
  </sheetData>
  <mergeCells count="25">
    <mergeCell ref="A40:L40"/>
    <mergeCell ref="A9:L9"/>
    <mergeCell ref="A18:L18"/>
    <mergeCell ref="A19:L19"/>
    <mergeCell ref="A28:L28"/>
    <mergeCell ref="A29:L29"/>
    <mergeCell ref="A39:L39"/>
    <mergeCell ref="A8:L8"/>
    <mergeCell ref="A4:B7"/>
    <mergeCell ref="C4:C7"/>
    <mergeCell ref="D5:D7"/>
    <mergeCell ref="E5:E7"/>
    <mergeCell ref="F5:F7"/>
    <mergeCell ref="G5:G7"/>
    <mergeCell ref="H5:H7"/>
    <mergeCell ref="I5:I7"/>
    <mergeCell ref="J5:J7"/>
    <mergeCell ref="K5:K7"/>
    <mergeCell ref="L5:L7"/>
    <mergeCell ref="A1:J1"/>
    <mergeCell ref="K1:L1"/>
    <mergeCell ref="A2:J2"/>
    <mergeCell ref="K2:L2"/>
    <mergeCell ref="A3:J3"/>
    <mergeCell ref="K3:L3"/>
  </mergeCells>
  <hyperlinks>
    <hyperlink ref="K1" location="'Spis tablic     List of tables'!A1" display="Return to list tables"/>
    <hyperlink ref="K2" location="'Spis tablic     List of tables'!A31" display="Powrót do spisu tablic"/>
    <hyperlink ref="K1:L1" location="'Spis tablic     List of tables'!A31" display="Powrót do spisu tablic"/>
    <hyperlink ref="K2:L2" location="'Spis tablic     List of tables'!A31" display="Return to list of tables"/>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1"/>
  <sheetViews>
    <sheetView showGridLines="0" zoomScaleNormal="100" workbookViewId="0">
      <selection sqref="A1:E1"/>
    </sheetView>
  </sheetViews>
  <sheetFormatPr defaultRowHeight="15"/>
  <cols>
    <col min="1" max="1" width="6.42578125" customWidth="1"/>
    <col min="2" max="2" width="17" customWidth="1"/>
    <col min="3" max="11" width="13.42578125" customWidth="1"/>
  </cols>
  <sheetData>
    <row r="1" spans="1:11">
      <c r="A1" s="1251" t="s">
        <v>28</v>
      </c>
      <c r="B1" s="1251"/>
      <c r="C1" s="1251"/>
      <c r="D1" s="1251"/>
      <c r="E1" s="1251"/>
      <c r="F1" s="9"/>
      <c r="G1" s="7"/>
      <c r="H1" s="7"/>
      <c r="I1" s="7"/>
      <c r="J1" s="1264" t="s">
        <v>1</v>
      </c>
      <c r="K1" s="1264"/>
    </row>
    <row r="2" spans="1:11">
      <c r="A2" s="1246" t="s">
        <v>29</v>
      </c>
      <c r="B2" s="1246"/>
      <c r="C2" s="1246"/>
      <c r="D2" s="1246"/>
      <c r="E2" s="1246"/>
      <c r="F2" s="11"/>
      <c r="G2" s="7"/>
      <c r="H2" s="7"/>
      <c r="I2" s="34"/>
      <c r="J2" s="1250" t="s">
        <v>3</v>
      </c>
      <c r="K2" s="1250"/>
    </row>
    <row r="3" spans="1:11" ht="26.25" customHeight="1">
      <c r="A3" s="1242" t="s">
        <v>30</v>
      </c>
      <c r="B3" s="1243"/>
      <c r="C3" s="1231" t="s">
        <v>1806</v>
      </c>
      <c r="D3" s="1231"/>
      <c r="E3" s="1231"/>
      <c r="F3" s="1267" t="s">
        <v>1807</v>
      </c>
      <c r="G3" s="1267"/>
      <c r="H3" s="1269" t="s">
        <v>31</v>
      </c>
      <c r="I3" s="1269"/>
      <c r="J3" s="1269"/>
      <c r="K3" s="1270"/>
    </row>
    <row r="4" spans="1:11">
      <c r="A4" s="1244"/>
      <c r="B4" s="1245"/>
      <c r="C4" s="1232"/>
      <c r="D4" s="1232"/>
      <c r="E4" s="1232"/>
      <c r="F4" s="1268"/>
      <c r="G4" s="1268"/>
      <c r="H4" s="1231" t="s">
        <v>1808</v>
      </c>
      <c r="I4" s="1231"/>
      <c r="J4" s="1231"/>
      <c r="K4" s="1233"/>
    </row>
    <row r="5" spans="1:11" ht="16.5" customHeight="1">
      <c r="A5" s="1244"/>
      <c r="B5" s="1245"/>
      <c r="C5" s="1232"/>
      <c r="D5" s="1232"/>
      <c r="E5" s="1232"/>
      <c r="F5" s="1268"/>
      <c r="G5" s="1268"/>
      <c r="H5" s="1232"/>
      <c r="I5" s="1232"/>
      <c r="J5" s="1232"/>
      <c r="K5" s="1234"/>
    </row>
    <row r="6" spans="1:11">
      <c r="A6" s="1244"/>
      <c r="B6" s="1245"/>
      <c r="C6" s="1232"/>
      <c r="D6" s="1232"/>
      <c r="E6" s="1232"/>
      <c r="F6" s="1268"/>
      <c r="G6" s="1268"/>
      <c r="H6" s="1231" t="s">
        <v>32</v>
      </c>
      <c r="I6" s="1231"/>
      <c r="J6" s="1231" t="s">
        <v>33</v>
      </c>
      <c r="K6" s="1233"/>
    </row>
    <row r="7" spans="1:11" ht="30.75" customHeight="1">
      <c r="A7" s="1244"/>
      <c r="B7" s="1245"/>
      <c r="C7" s="1235"/>
      <c r="D7" s="1235"/>
      <c r="E7" s="1235"/>
      <c r="F7" s="1258"/>
      <c r="G7" s="1258"/>
      <c r="H7" s="1254"/>
      <c r="I7" s="1254"/>
      <c r="J7" s="1254"/>
      <c r="K7" s="1255"/>
    </row>
    <row r="8" spans="1:11">
      <c r="A8" s="1244"/>
      <c r="B8" s="1245"/>
      <c r="C8" s="1237" t="s">
        <v>1338</v>
      </c>
      <c r="D8" s="1238" t="s">
        <v>9</v>
      </c>
      <c r="E8" s="1238" t="s">
        <v>10</v>
      </c>
      <c r="F8" s="1257" t="s">
        <v>1338</v>
      </c>
      <c r="G8" s="1259" t="s">
        <v>9</v>
      </c>
      <c r="H8" s="1261" t="s">
        <v>9</v>
      </c>
      <c r="I8" s="1261" t="s">
        <v>10</v>
      </c>
      <c r="J8" s="1261" t="s">
        <v>9</v>
      </c>
      <c r="K8" s="1262" t="s">
        <v>10</v>
      </c>
    </row>
    <row r="9" spans="1:11">
      <c r="A9" s="1265"/>
      <c r="B9" s="1266"/>
      <c r="C9" s="1235"/>
      <c r="D9" s="1256"/>
      <c r="E9" s="1256"/>
      <c r="F9" s="1258"/>
      <c r="G9" s="1260"/>
      <c r="H9" s="1256"/>
      <c r="I9" s="1256"/>
      <c r="J9" s="1256"/>
      <c r="K9" s="1263"/>
    </row>
    <row r="10" spans="1:11">
      <c r="A10" s="35"/>
      <c r="B10" s="36"/>
      <c r="C10" s="37"/>
      <c r="D10" s="38"/>
      <c r="E10" s="38"/>
      <c r="F10" s="39"/>
      <c r="G10" s="40"/>
      <c r="H10" s="38"/>
      <c r="I10" s="38"/>
      <c r="J10" s="38"/>
      <c r="K10" s="41"/>
    </row>
    <row r="11" spans="1:11">
      <c r="A11" s="42">
        <v>2017</v>
      </c>
      <c r="B11" s="43" t="s">
        <v>11</v>
      </c>
      <c r="C11" s="44">
        <v>4620.1899999999996</v>
      </c>
      <c r="D11" s="20">
        <v>106</v>
      </c>
      <c r="E11" s="20" t="s">
        <v>12</v>
      </c>
      <c r="F11" s="906">
        <v>2043.95</v>
      </c>
      <c r="G11" s="907">
        <v>102.6</v>
      </c>
      <c r="H11" s="20">
        <v>107.3</v>
      </c>
      <c r="I11" s="20" t="s">
        <v>12</v>
      </c>
      <c r="J11" s="20">
        <v>100.7</v>
      </c>
      <c r="K11" s="888" t="s">
        <v>12</v>
      </c>
    </row>
    <row r="12" spans="1:11">
      <c r="A12" s="42">
        <v>2018</v>
      </c>
      <c r="B12" s="43" t="s">
        <v>11</v>
      </c>
      <c r="C12" s="44">
        <v>4916.59</v>
      </c>
      <c r="D12" s="20">
        <v>106.4</v>
      </c>
      <c r="E12" s="20" t="s">
        <v>12</v>
      </c>
      <c r="F12" s="906">
        <v>2186.5300000000002</v>
      </c>
      <c r="G12" s="907">
        <v>104.2</v>
      </c>
      <c r="H12" s="544" t="s">
        <v>1535</v>
      </c>
      <c r="I12" s="544" t="s">
        <v>12</v>
      </c>
      <c r="J12" s="544" t="s">
        <v>1536</v>
      </c>
      <c r="K12" s="888" t="s">
        <v>12</v>
      </c>
    </row>
    <row r="13" spans="1:11">
      <c r="A13" s="51"/>
      <c r="B13" s="43"/>
      <c r="C13" s="45"/>
      <c r="D13" s="20"/>
      <c r="E13" s="20"/>
      <c r="F13" s="909"/>
      <c r="G13" s="910"/>
      <c r="H13" s="27"/>
      <c r="I13" s="48"/>
      <c r="J13" s="46"/>
      <c r="K13" s="49"/>
    </row>
    <row r="14" spans="1:11">
      <c r="A14" s="42">
        <v>2018</v>
      </c>
      <c r="B14" s="43" t="s">
        <v>20</v>
      </c>
      <c r="C14" s="44">
        <v>4623.3500000000004</v>
      </c>
      <c r="D14" s="20">
        <v>106.6</v>
      </c>
      <c r="E14" s="20">
        <v>94.7</v>
      </c>
      <c r="F14" s="908" t="s">
        <v>14</v>
      </c>
      <c r="G14" s="523" t="s">
        <v>14</v>
      </c>
      <c r="H14" s="20">
        <v>98.095919828203307</v>
      </c>
      <c r="I14" s="20">
        <v>100.35149384885764</v>
      </c>
      <c r="J14" s="20">
        <v>104.57752849647184</v>
      </c>
      <c r="K14" s="888">
        <v>107.35512630014858</v>
      </c>
    </row>
    <row r="15" spans="1:11">
      <c r="A15" s="47"/>
      <c r="B15" s="43" t="s">
        <v>21</v>
      </c>
      <c r="C15" s="44">
        <v>4710.6499999999996</v>
      </c>
      <c r="D15" s="20">
        <v>104.1</v>
      </c>
      <c r="E15" s="20">
        <v>101.9</v>
      </c>
      <c r="F15" s="908" t="s">
        <v>14</v>
      </c>
      <c r="G15" s="523" t="s">
        <v>14</v>
      </c>
      <c r="H15" s="20">
        <v>94.969790642124494</v>
      </c>
      <c r="I15" s="20">
        <v>98.642732049036795</v>
      </c>
      <c r="J15" s="20">
        <v>100.20797227036394</v>
      </c>
      <c r="K15" s="888">
        <v>100.03460207612457</v>
      </c>
    </row>
    <row r="16" spans="1:11">
      <c r="A16" s="47"/>
      <c r="B16" s="43" t="s">
        <v>22</v>
      </c>
      <c r="C16" s="45">
        <v>5042.0600000000004</v>
      </c>
      <c r="D16" s="20">
        <v>106.9</v>
      </c>
      <c r="E16" s="20">
        <v>107</v>
      </c>
      <c r="F16" s="906">
        <v>2097.77</v>
      </c>
      <c r="G16" s="907">
        <v>104.2</v>
      </c>
      <c r="H16" s="46">
        <v>95.699367958230297</v>
      </c>
      <c r="I16" s="46">
        <v>103.0477881343394</v>
      </c>
      <c r="J16" s="46">
        <v>98.384353741496611</v>
      </c>
      <c r="K16" s="320">
        <v>100.05188516084399</v>
      </c>
    </row>
    <row r="17" spans="1:11">
      <c r="A17" s="30"/>
      <c r="B17" s="18" t="s">
        <v>23</v>
      </c>
      <c r="C17" s="44">
        <v>4829.04</v>
      </c>
      <c r="D17" s="20">
        <v>105.6</v>
      </c>
      <c r="E17" s="22">
        <v>95.8</v>
      </c>
      <c r="F17" s="908" t="s">
        <v>14</v>
      </c>
      <c r="G17" s="523" t="s">
        <v>14</v>
      </c>
      <c r="H17" s="27">
        <v>95.4</v>
      </c>
      <c r="I17" s="28">
        <v>97.4</v>
      </c>
      <c r="J17" s="28">
        <v>97.6</v>
      </c>
      <c r="K17" s="29">
        <v>99.5</v>
      </c>
    </row>
    <row r="18" spans="1:11">
      <c r="A18" s="30"/>
      <c r="B18" s="18" t="s">
        <v>24</v>
      </c>
      <c r="C18" s="44">
        <v>4734.01</v>
      </c>
      <c r="D18" s="20">
        <v>106</v>
      </c>
      <c r="E18" s="22">
        <v>98</v>
      </c>
      <c r="F18" s="908" t="s">
        <v>14</v>
      </c>
      <c r="G18" s="523" t="s">
        <v>14</v>
      </c>
      <c r="H18" s="27">
        <v>97.8</v>
      </c>
      <c r="I18" s="28">
        <v>103.9</v>
      </c>
      <c r="J18" s="28">
        <v>99.4</v>
      </c>
      <c r="K18" s="29">
        <v>101.1</v>
      </c>
    </row>
    <row r="19" spans="1:11">
      <c r="A19" s="30"/>
      <c r="B19" s="18" t="s">
        <v>25</v>
      </c>
      <c r="C19" s="44">
        <v>4829.41</v>
      </c>
      <c r="D19" s="20">
        <v>105.2</v>
      </c>
      <c r="E19" s="22">
        <v>102</v>
      </c>
      <c r="F19" s="884">
        <v>2116.52</v>
      </c>
      <c r="G19" s="857">
        <v>104.6</v>
      </c>
      <c r="H19" s="27">
        <v>94.8</v>
      </c>
      <c r="I19" s="28">
        <v>99.1</v>
      </c>
      <c r="J19" s="28">
        <v>91.1</v>
      </c>
      <c r="K19" s="29">
        <v>103.4</v>
      </c>
    </row>
    <row r="20" spans="1:11">
      <c r="A20" s="23"/>
      <c r="B20" s="18" t="s">
        <v>13</v>
      </c>
      <c r="C20" s="44">
        <v>4860.6899999999996</v>
      </c>
      <c r="D20" s="20">
        <v>105.9</v>
      </c>
      <c r="E20" s="22">
        <v>100.6</v>
      </c>
      <c r="F20" s="908" t="s">
        <v>14</v>
      </c>
      <c r="G20" s="523" t="s">
        <v>14</v>
      </c>
      <c r="H20" s="27">
        <v>101.9</v>
      </c>
      <c r="I20" s="28">
        <v>104.3</v>
      </c>
      <c r="J20" s="28">
        <v>94.3</v>
      </c>
      <c r="K20" s="29">
        <v>94.6</v>
      </c>
    </row>
    <row r="21" spans="1:11">
      <c r="A21" s="23"/>
      <c r="B21" s="18" t="s">
        <v>15</v>
      </c>
      <c r="C21" s="44">
        <v>4904.29</v>
      </c>
      <c r="D21" s="20">
        <v>106.8</v>
      </c>
      <c r="E21" s="22">
        <v>100.9</v>
      </c>
      <c r="F21" s="908" t="s">
        <v>14</v>
      </c>
      <c r="G21" s="523" t="s">
        <v>14</v>
      </c>
      <c r="H21" s="27">
        <v>117.7</v>
      </c>
      <c r="I21" s="28">
        <v>107.2</v>
      </c>
      <c r="J21" s="28">
        <v>127.1</v>
      </c>
      <c r="K21" s="29">
        <v>112.5</v>
      </c>
    </row>
    <row r="22" spans="1:11">
      <c r="A22" s="23"/>
      <c r="B22" s="33" t="s">
        <v>16</v>
      </c>
      <c r="C22" s="44">
        <v>4883.93</v>
      </c>
      <c r="D22" s="20">
        <v>106.1</v>
      </c>
      <c r="E22" s="22">
        <v>99.6</v>
      </c>
      <c r="F22" s="884">
        <v>2126.6</v>
      </c>
      <c r="G22" s="857">
        <v>104.8</v>
      </c>
      <c r="H22" s="27">
        <v>119</v>
      </c>
      <c r="I22" s="28">
        <v>103.2</v>
      </c>
      <c r="J22" s="28">
        <v>134.69999999999999</v>
      </c>
      <c r="K22" s="29">
        <v>109.8</v>
      </c>
    </row>
    <row r="23" spans="1:11">
      <c r="A23" s="30"/>
      <c r="B23" s="43" t="s">
        <v>17</v>
      </c>
      <c r="C23" s="45">
        <v>4957.97</v>
      </c>
      <c r="D23" s="20">
        <v>108.1</v>
      </c>
      <c r="E23" s="20">
        <v>101.5</v>
      </c>
      <c r="F23" s="908" t="s">
        <v>14</v>
      </c>
      <c r="G23" s="523" t="s">
        <v>14</v>
      </c>
      <c r="H23" s="27">
        <v>124</v>
      </c>
      <c r="I23" s="48">
        <v>103.8</v>
      </c>
      <c r="J23" s="46">
        <v>130.5</v>
      </c>
      <c r="K23" s="49">
        <v>101.9</v>
      </c>
    </row>
    <row r="24" spans="1:11">
      <c r="A24" s="30"/>
      <c r="B24" s="43" t="s">
        <v>18</v>
      </c>
      <c r="C24" s="45">
        <v>5028.9799999999996</v>
      </c>
      <c r="D24" s="20">
        <v>108.6</v>
      </c>
      <c r="E24" s="20">
        <v>101.4</v>
      </c>
      <c r="F24" s="908" t="s">
        <v>14</v>
      </c>
      <c r="G24" s="523" t="s">
        <v>14</v>
      </c>
      <c r="H24" s="27">
        <v>122.7</v>
      </c>
      <c r="I24" s="48">
        <v>99.7</v>
      </c>
      <c r="J24" s="48">
        <v>122.4</v>
      </c>
      <c r="K24" s="49">
        <v>94.1</v>
      </c>
    </row>
    <row r="25" spans="1:11">
      <c r="A25" s="30"/>
      <c r="B25" s="43" t="s">
        <v>19</v>
      </c>
      <c r="C25" s="45">
        <v>5244.97</v>
      </c>
      <c r="D25" s="20">
        <v>107.5</v>
      </c>
      <c r="E25" s="20">
        <v>104.3</v>
      </c>
      <c r="F25" s="405">
        <v>2133.79</v>
      </c>
      <c r="G25" s="910">
        <v>104.4</v>
      </c>
      <c r="H25" s="27">
        <v>124.1</v>
      </c>
      <c r="I25" s="48">
        <v>101.6</v>
      </c>
      <c r="J25" s="46">
        <v>132.1</v>
      </c>
      <c r="K25" s="49">
        <v>105.5</v>
      </c>
    </row>
    <row r="26" spans="1:11">
      <c r="A26" s="51"/>
      <c r="B26" s="43"/>
      <c r="C26" s="45"/>
      <c r="D26" s="20"/>
      <c r="E26" s="20"/>
      <c r="F26" s="909"/>
      <c r="G26" s="910"/>
      <c r="H26" s="27"/>
      <c r="I26" s="48"/>
      <c r="J26" s="46"/>
      <c r="K26" s="49"/>
    </row>
    <row r="27" spans="1:11">
      <c r="A27" s="42">
        <v>2019</v>
      </c>
      <c r="B27" s="43" t="s">
        <v>20</v>
      </c>
      <c r="C27" s="906">
        <v>4985.5200000000004</v>
      </c>
      <c r="D27" s="907">
        <v>107.8</v>
      </c>
      <c r="E27" s="544">
        <v>95.1</v>
      </c>
      <c r="F27" s="908" t="s">
        <v>14</v>
      </c>
      <c r="G27" s="523" t="s">
        <v>14</v>
      </c>
      <c r="H27" s="544">
        <v>124.9</v>
      </c>
      <c r="I27" s="544">
        <v>101</v>
      </c>
      <c r="J27" s="544">
        <v>127.4</v>
      </c>
      <c r="K27" s="545">
        <v>103.5</v>
      </c>
    </row>
    <row r="28" spans="1:11">
      <c r="A28" s="47"/>
      <c r="B28" s="43" t="s">
        <v>21</v>
      </c>
      <c r="C28" s="906">
        <v>5028.51</v>
      </c>
      <c r="D28" s="907">
        <v>106.7</v>
      </c>
      <c r="E28" s="544">
        <v>100.9</v>
      </c>
      <c r="F28" s="908" t="s">
        <v>14</v>
      </c>
      <c r="G28" s="523" t="s">
        <v>14</v>
      </c>
      <c r="H28" s="544">
        <v>129.9</v>
      </c>
      <c r="I28" s="544">
        <v>102.6</v>
      </c>
      <c r="J28" s="544">
        <v>130.69999999999999</v>
      </c>
      <c r="K28" s="545">
        <v>102.7</v>
      </c>
    </row>
    <row r="29" spans="1:11">
      <c r="A29" s="47"/>
      <c r="B29" s="43" t="s">
        <v>22</v>
      </c>
      <c r="C29" s="906">
        <v>5459.21</v>
      </c>
      <c r="D29" s="907">
        <v>108.3</v>
      </c>
      <c r="E29" s="544">
        <v>108.6</v>
      </c>
      <c r="F29" s="906">
        <v>2186.5300000000002</v>
      </c>
      <c r="G29" s="907">
        <v>104.2</v>
      </c>
      <c r="H29" s="907">
        <v>124.8</v>
      </c>
      <c r="I29" s="907">
        <v>99</v>
      </c>
      <c r="J29" s="907">
        <v>127.7</v>
      </c>
      <c r="K29" s="716">
        <v>97.7</v>
      </c>
    </row>
    <row r="30" spans="1:11">
      <c r="A30" s="1252" t="s">
        <v>34</v>
      </c>
      <c r="B30" s="1252"/>
      <c r="C30" s="52"/>
      <c r="D30" s="52"/>
      <c r="E30" s="52"/>
      <c r="F30" s="52"/>
      <c r="G30" s="52"/>
      <c r="H30" s="52"/>
      <c r="I30" s="52"/>
      <c r="J30" s="52"/>
      <c r="K30" s="52"/>
    </row>
    <row r="31" spans="1:11">
      <c r="A31" s="1253" t="s">
        <v>35</v>
      </c>
      <c r="B31" s="1253"/>
      <c r="C31" s="52"/>
      <c r="D31" s="52"/>
      <c r="E31" s="52"/>
      <c r="F31" s="52"/>
      <c r="G31" s="52"/>
      <c r="H31" s="52"/>
      <c r="I31" s="52"/>
      <c r="J31" s="52"/>
      <c r="K31" s="52"/>
    </row>
  </sheetData>
  <mergeCells count="22">
    <mergeCell ref="A1:E1"/>
    <mergeCell ref="J1:K1"/>
    <mergeCell ref="A2:E2"/>
    <mergeCell ref="J2:K2"/>
    <mergeCell ref="A3:B9"/>
    <mergeCell ref="C3:E7"/>
    <mergeCell ref="F3:G7"/>
    <mergeCell ref="H3:K3"/>
    <mergeCell ref="H4:K5"/>
    <mergeCell ref="H6:I7"/>
    <mergeCell ref="A30:B30"/>
    <mergeCell ref="A31:B31"/>
    <mergeCell ref="J6:K7"/>
    <mergeCell ref="C8:C9"/>
    <mergeCell ref="D8:D9"/>
    <mergeCell ref="E8:E9"/>
    <mergeCell ref="F8:F9"/>
    <mergeCell ref="G8:G9"/>
    <mergeCell ref="H8:H9"/>
    <mergeCell ref="I8:I9"/>
    <mergeCell ref="J8:J9"/>
    <mergeCell ref="K8:K9"/>
  </mergeCells>
  <hyperlinks>
    <hyperlink ref="J1" location="'Spis tablic     List of tables'!A4" display="Powrót do spisu tablic"/>
    <hyperlink ref="J2" location="'Spis tablic     List of tables'!A1" display="Return to list tables"/>
    <hyperlink ref="J2:K2" location="'Spis tablic     List of tables'!A3" display="Return to list of tables"/>
    <hyperlink ref="J1:K2" location="'Spis tablic     List of tables'!A5" display="Powrót do spisu tablic"/>
  </hyperlinks>
  <pageMargins left="0.70866141732283472" right="0.70866141732283472" top="0.74803149606299213" bottom="0.7480314960629921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9"/>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5.7109375" customWidth="1"/>
    <col min="9" max="9" width="12.85546875" customWidth="1"/>
    <col min="10" max="10" width="14.140625" customWidth="1"/>
    <col min="11" max="11" width="14.42578125" customWidth="1"/>
    <col min="12" max="12" width="14" customWidth="1"/>
  </cols>
  <sheetData>
    <row r="1" spans="1:12">
      <c r="A1" s="1530" t="s">
        <v>277</v>
      </c>
      <c r="B1" s="1530"/>
      <c r="C1" s="1530"/>
      <c r="D1" s="1530"/>
      <c r="E1" s="1530"/>
      <c r="F1" s="1530"/>
      <c r="G1" s="1530"/>
      <c r="H1" s="1530"/>
      <c r="I1" s="1530"/>
      <c r="J1" s="1530"/>
      <c r="K1" s="1531" t="s">
        <v>1</v>
      </c>
      <c r="L1" s="1531"/>
    </row>
    <row r="2" spans="1:12">
      <c r="A2" s="1532" t="s">
        <v>284</v>
      </c>
      <c r="B2" s="1532"/>
      <c r="C2" s="1532"/>
      <c r="D2" s="1532"/>
      <c r="E2" s="1532"/>
      <c r="F2" s="1532"/>
      <c r="G2" s="1532"/>
      <c r="H2" s="1532"/>
      <c r="I2" s="1532"/>
      <c r="J2" s="1532"/>
      <c r="K2" s="1533" t="s">
        <v>3</v>
      </c>
      <c r="L2" s="1533"/>
    </row>
    <row r="3" spans="1:12">
      <c r="A3" s="1472" t="s">
        <v>285</v>
      </c>
      <c r="B3" s="1524"/>
      <c r="C3" s="1524"/>
      <c r="D3" s="1524"/>
      <c r="E3" s="1524"/>
      <c r="F3" s="1524"/>
      <c r="G3" s="1524"/>
      <c r="H3" s="1524"/>
      <c r="I3" s="1524"/>
      <c r="J3" s="1524"/>
      <c r="K3" s="1534"/>
      <c r="L3" s="1534"/>
    </row>
    <row r="4" spans="1:12">
      <c r="A4" s="1334" t="s">
        <v>246</v>
      </c>
      <c r="B4" s="1512"/>
      <c r="C4" s="1333" t="s">
        <v>260</v>
      </c>
      <c r="D4" s="258"/>
      <c r="E4" s="258"/>
      <c r="F4" s="258"/>
      <c r="G4" s="258"/>
      <c r="H4" s="258"/>
      <c r="I4" s="258"/>
      <c r="J4" s="258"/>
      <c r="K4" s="258"/>
      <c r="L4" s="258"/>
    </row>
    <row r="5" spans="1:12" ht="15" customHeight="1">
      <c r="A5" s="1465"/>
      <c r="B5" s="1466"/>
      <c r="C5" s="1513"/>
      <c r="D5" s="1515" t="s">
        <v>196</v>
      </c>
      <c r="E5" s="1515" t="s">
        <v>1631</v>
      </c>
      <c r="F5" s="1515" t="s">
        <v>1630</v>
      </c>
      <c r="G5" s="1512" t="s">
        <v>194</v>
      </c>
      <c r="H5" s="1515" t="s">
        <v>1629</v>
      </c>
      <c r="I5" s="1515" t="s">
        <v>249</v>
      </c>
      <c r="J5" s="1515" t="s">
        <v>1627</v>
      </c>
      <c r="K5" s="1515" t="s">
        <v>1628</v>
      </c>
      <c r="L5" s="1333" t="s">
        <v>101</v>
      </c>
    </row>
    <row r="6" spans="1:12">
      <c r="A6" s="1465"/>
      <c r="B6" s="1466"/>
      <c r="C6" s="1513"/>
      <c r="D6" s="1516"/>
      <c r="E6" s="1516"/>
      <c r="F6" s="1516"/>
      <c r="G6" s="1466"/>
      <c r="H6" s="1516"/>
      <c r="I6" s="1516"/>
      <c r="J6" s="1516"/>
      <c r="K6" s="1516"/>
      <c r="L6" s="1513"/>
    </row>
    <row r="7" spans="1:12" ht="122.25" customHeight="1">
      <c r="A7" s="1474"/>
      <c r="B7" s="1475"/>
      <c r="C7" s="1514"/>
      <c r="D7" s="1336"/>
      <c r="E7" s="1336"/>
      <c r="F7" s="1336"/>
      <c r="G7" s="1475"/>
      <c r="H7" s="1336"/>
      <c r="I7" s="1336"/>
      <c r="J7" s="1336"/>
      <c r="K7" s="1336"/>
      <c r="L7" s="1514"/>
    </row>
    <row r="8" spans="1:12">
      <c r="A8" s="1511" t="s">
        <v>286</v>
      </c>
      <c r="B8" s="1511"/>
      <c r="C8" s="1511"/>
      <c r="D8" s="1511"/>
      <c r="E8" s="1511"/>
      <c r="F8" s="1511"/>
      <c r="G8" s="1511"/>
      <c r="H8" s="1511"/>
      <c r="I8" s="1511"/>
      <c r="J8" s="1511"/>
      <c r="K8" s="1511"/>
      <c r="L8" s="1511"/>
    </row>
    <row r="9" spans="1:12">
      <c r="A9" s="1517" t="s">
        <v>287</v>
      </c>
      <c r="B9" s="1517"/>
      <c r="C9" s="1517"/>
      <c r="D9" s="1517"/>
      <c r="E9" s="1517"/>
      <c r="F9" s="1517"/>
      <c r="G9" s="1517"/>
      <c r="H9" s="1517"/>
      <c r="I9" s="1517"/>
      <c r="J9" s="1517"/>
      <c r="K9" s="1517"/>
      <c r="L9" s="1517"/>
    </row>
    <row r="10" spans="1:12">
      <c r="A10" s="279">
        <v>2017</v>
      </c>
      <c r="B10" s="261" t="s">
        <v>84</v>
      </c>
      <c r="C10" s="1169">
        <v>94.1</v>
      </c>
      <c r="D10" s="1169">
        <v>94.1</v>
      </c>
      <c r="E10" s="1169">
        <v>91.6</v>
      </c>
      <c r="F10" s="1169">
        <v>94.5</v>
      </c>
      <c r="G10" s="1169">
        <v>93.6</v>
      </c>
      <c r="H10" s="1169">
        <v>96.8</v>
      </c>
      <c r="I10" s="1169">
        <v>93.3</v>
      </c>
      <c r="J10" s="1169">
        <v>98.9</v>
      </c>
      <c r="K10" s="1169">
        <v>79.2</v>
      </c>
      <c r="L10" s="275">
        <v>86.2</v>
      </c>
    </row>
    <row r="11" spans="1:12">
      <c r="A11" s="280"/>
      <c r="B11" s="281"/>
      <c r="C11" s="839"/>
      <c r="D11" s="839"/>
      <c r="E11" s="1170"/>
      <c r="F11" s="1170"/>
      <c r="G11" s="839"/>
      <c r="H11" s="839"/>
      <c r="I11" s="839"/>
      <c r="J11" s="839"/>
      <c r="K11" s="839"/>
      <c r="L11" s="185"/>
    </row>
    <row r="12" spans="1:12">
      <c r="A12" s="279">
        <v>2018</v>
      </c>
      <c r="B12" s="281" t="s">
        <v>211</v>
      </c>
      <c r="C12" s="1179">
        <v>95.8</v>
      </c>
      <c r="D12" s="1179">
        <v>95.2</v>
      </c>
      <c r="E12" s="1179">
        <v>88.3</v>
      </c>
      <c r="F12" s="1179">
        <v>96.4</v>
      </c>
      <c r="G12" s="1179">
        <v>98.9</v>
      </c>
      <c r="H12" s="1179">
        <v>98.7</v>
      </c>
      <c r="I12" s="1179">
        <v>94</v>
      </c>
      <c r="J12" s="1179">
        <v>109.9</v>
      </c>
      <c r="K12" s="1179">
        <v>96.6</v>
      </c>
      <c r="L12" s="251">
        <v>89.5</v>
      </c>
    </row>
    <row r="13" spans="1:12">
      <c r="A13" s="273"/>
      <c r="B13" s="274" t="s">
        <v>61</v>
      </c>
      <c r="C13" s="1169">
        <v>94.4</v>
      </c>
      <c r="D13" s="1169">
        <v>94.1</v>
      </c>
      <c r="E13" s="1169">
        <v>87.2</v>
      </c>
      <c r="F13" s="1169">
        <v>94.1</v>
      </c>
      <c r="G13" s="1169">
        <v>93.2</v>
      </c>
      <c r="H13" s="1169">
        <v>97</v>
      </c>
      <c r="I13" s="1169">
        <v>93.5</v>
      </c>
      <c r="J13" s="1169">
        <v>102.8</v>
      </c>
      <c r="K13" s="1169">
        <v>94.6</v>
      </c>
      <c r="L13" s="275">
        <v>87.8</v>
      </c>
    </row>
    <row r="14" spans="1:12">
      <c r="A14" s="273"/>
      <c r="B14" s="261" t="s">
        <v>87</v>
      </c>
      <c r="C14" s="1169">
        <v>94.3</v>
      </c>
      <c r="D14" s="1169">
        <v>93.8</v>
      </c>
      <c r="E14" s="1169">
        <v>89.1</v>
      </c>
      <c r="F14" s="1169">
        <v>92.4</v>
      </c>
      <c r="G14" s="1169">
        <v>93.1</v>
      </c>
      <c r="H14" s="1169">
        <v>97.1</v>
      </c>
      <c r="I14" s="1169">
        <v>92.5</v>
      </c>
      <c r="J14" s="1169">
        <v>92.5</v>
      </c>
      <c r="K14" s="1169">
        <v>94.5</v>
      </c>
      <c r="L14" s="275">
        <v>87.4</v>
      </c>
    </row>
    <row r="15" spans="1:12">
      <c r="A15" s="273"/>
      <c r="B15" s="1169" t="s">
        <v>84</v>
      </c>
      <c r="C15" s="1169">
        <v>95</v>
      </c>
      <c r="D15" s="1169">
        <v>95</v>
      </c>
      <c r="E15" s="1169">
        <v>90.7</v>
      </c>
      <c r="F15" s="1169">
        <v>94.8</v>
      </c>
      <c r="G15" s="1169">
        <v>92.9</v>
      </c>
      <c r="H15" s="1169">
        <v>96.6</v>
      </c>
      <c r="I15" s="1169">
        <v>93.5</v>
      </c>
      <c r="J15" s="1169">
        <v>95.4</v>
      </c>
      <c r="K15" s="1169">
        <v>95.2</v>
      </c>
      <c r="L15" s="275">
        <v>91.3</v>
      </c>
    </row>
    <row r="16" spans="1:12">
      <c r="A16" s="280"/>
      <c r="B16" s="281"/>
      <c r="C16" s="839"/>
      <c r="D16" s="839"/>
      <c r="E16" s="1170"/>
      <c r="F16" s="1170"/>
      <c r="G16" s="839"/>
      <c r="H16" s="839"/>
      <c r="I16" s="839"/>
      <c r="J16" s="839"/>
      <c r="K16" s="839"/>
      <c r="L16" s="185"/>
    </row>
    <row r="17" spans="1:12">
      <c r="A17" s="279">
        <v>2019</v>
      </c>
      <c r="B17" s="281" t="s">
        <v>211</v>
      </c>
      <c r="C17" s="1179">
        <v>95.6</v>
      </c>
      <c r="D17" s="1179">
        <v>95.1</v>
      </c>
      <c r="E17" s="1179">
        <v>90.4</v>
      </c>
      <c r="F17" s="1179">
        <v>95.7</v>
      </c>
      <c r="G17" s="1179">
        <v>96.8</v>
      </c>
      <c r="H17" s="1179">
        <v>99.2</v>
      </c>
      <c r="I17" s="1179">
        <v>90.8</v>
      </c>
      <c r="J17" s="1179">
        <v>109.3</v>
      </c>
      <c r="K17" s="1179">
        <v>95</v>
      </c>
      <c r="L17" s="251">
        <v>75.2</v>
      </c>
    </row>
    <row r="18" spans="1:12">
      <c r="A18" s="1526" t="s">
        <v>288</v>
      </c>
      <c r="B18" s="1526"/>
      <c r="C18" s="1526"/>
      <c r="D18" s="1526"/>
      <c r="E18" s="1526"/>
      <c r="F18" s="1526"/>
      <c r="G18" s="1526"/>
      <c r="H18" s="1526"/>
      <c r="I18" s="1526"/>
      <c r="J18" s="1526"/>
      <c r="K18" s="1526"/>
      <c r="L18" s="1526"/>
    </row>
    <row r="19" spans="1:12">
      <c r="A19" s="1527" t="s">
        <v>1636</v>
      </c>
      <c r="B19" s="1527"/>
      <c r="C19" s="1527"/>
      <c r="D19" s="1527"/>
      <c r="E19" s="1527"/>
      <c r="F19" s="1527"/>
      <c r="G19" s="1527"/>
      <c r="H19" s="1527"/>
      <c r="I19" s="1527"/>
      <c r="J19" s="1527"/>
      <c r="K19" s="1527"/>
      <c r="L19" s="1527"/>
    </row>
    <row r="20" spans="1:12">
      <c r="A20" s="279">
        <v>2017</v>
      </c>
      <c r="B20" s="261" t="s">
        <v>84</v>
      </c>
      <c r="C20" s="1169">
        <v>33</v>
      </c>
      <c r="D20" s="1169">
        <v>30.1</v>
      </c>
      <c r="E20" s="1169">
        <v>9</v>
      </c>
      <c r="F20" s="1169">
        <v>171.2</v>
      </c>
      <c r="G20" s="1169">
        <v>26</v>
      </c>
      <c r="H20" s="1169">
        <v>19.7</v>
      </c>
      <c r="I20" s="1169">
        <v>45.1</v>
      </c>
      <c r="J20" s="1169">
        <v>70.400000000000006</v>
      </c>
      <c r="K20" s="1169">
        <v>34.700000000000003</v>
      </c>
      <c r="L20" s="275">
        <v>417.1</v>
      </c>
    </row>
    <row r="21" spans="1:12">
      <c r="A21" s="280"/>
      <c r="B21" s="281"/>
      <c r="C21" s="839"/>
      <c r="D21" s="839"/>
      <c r="E21" s="1170"/>
      <c r="F21" s="1170"/>
      <c r="G21" s="839"/>
      <c r="H21" s="839"/>
      <c r="I21" s="839"/>
      <c r="J21" s="839"/>
      <c r="K21" s="839"/>
      <c r="L21" s="185"/>
    </row>
    <row r="22" spans="1:12">
      <c r="A22" s="279">
        <v>2018</v>
      </c>
      <c r="B22" s="281" t="s">
        <v>211</v>
      </c>
      <c r="C22" s="1179">
        <v>31.9</v>
      </c>
      <c r="D22" s="1179">
        <v>26.8</v>
      </c>
      <c r="E22" s="1179">
        <v>9.5</v>
      </c>
      <c r="F22" s="1179">
        <v>182</v>
      </c>
      <c r="G22" s="1179">
        <v>24.5</v>
      </c>
      <c r="H22" s="1179">
        <v>17.899999999999999</v>
      </c>
      <c r="I22" s="1179">
        <v>42.7</v>
      </c>
      <c r="J22" s="1179">
        <v>76.2</v>
      </c>
      <c r="K22" s="1179">
        <v>58.8</v>
      </c>
      <c r="L22" s="251">
        <v>305.2</v>
      </c>
    </row>
    <row r="23" spans="1:12">
      <c r="A23" s="273"/>
      <c r="B23" s="274" t="s">
        <v>61</v>
      </c>
      <c r="C23" s="1169">
        <v>30.1</v>
      </c>
      <c r="D23" s="1169">
        <v>24.2</v>
      </c>
      <c r="E23" s="1169">
        <v>16.2</v>
      </c>
      <c r="F23" s="1169">
        <v>169.6</v>
      </c>
      <c r="G23" s="1169">
        <v>19</v>
      </c>
      <c r="H23" s="1169">
        <v>22.5</v>
      </c>
      <c r="I23" s="1169">
        <v>39.799999999999997</v>
      </c>
      <c r="J23" s="1169">
        <v>75.7</v>
      </c>
      <c r="K23" s="1169">
        <v>20.5</v>
      </c>
      <c r="L23" s="275">
        <v>320.5</v>
      </c>
    </row>
    <row r="24" spans="1:12">
      <c r="A24" s="273"/>
      <c r="B24" s="261" t="s">
        <v>87</v>
      </c>
      <c r="C24" s="1169">
        <v>33.1</v>
      </c>
      <c r="D24" s="1169">
        <v>27.4</v>
      </c>
      <c r="E24" s="1169">
        <v>19.5</v>
      </c>
      <c r="F24" s="1169">
        <v>182</v>
      </c>
      <c r="G24" s="1169">
        <v>18</v>
      </c>
      <c r="H24" s="1169">
        <v>22.1</v>
      </c>
      <c r="I24" s="1169">
        <v>44.5</v>
      </c>
      <c r="J24" s="1169">
        <v>96.8</v>
      </c>
      <c r="K24" s="1169">
        <v>50.2</v>
      </c>
      <c r="L24" s="275">
        <v>260.89999999999998</v>
      </c>
    </row>
    <row r="25" spans="1:12">
      <c r="A25" s="273"/>
      <c r="B25" s="1169" t="s">
        <v>84</v>
      </c>
      <c r="C25" s="1169">
        <v>36</v>
      </c>
      <c r="D25" s="1169">
        <v>30.2</v>
      </c>
      <c r="E25" s="1169">
        <v>36.6</v>
      </c>
      <c r="F25" s="1169">
        <v>153.1</v>
      </c>
      <c r="G25" s="1169">
        <v>27</v>
      </c>
      <c r="H25" s="1169">
        <v>22.3</v>
      </c>
      <c r="I25" s="1169">
        <v>46.2</v>
      </c>
      <c r="J25" s="1169">
        <v>74.599999999999994</v>
      </c>
      <c r="K25" s="1169">
        <v>53.8</v>
      </c>
      <c r="L25" s="275">
        <v>240.8</v>
      </c>
    </row>
    <row r="26" spans="1:12">
      <c r="A26" s="280"/>
      <c r="B26" s="281"/>
      <c r="C26" s="839"/>
      <c r="D26" s="839"/>
      <c r="E26" s="1170"/>
      <c r="F26" s="1170"/>
      <c r="G26" s="839"/>
      <c r="H26" s="839"/>
      <c r="I26" s="839"/>
      <c r="J26" s="839"/>
      <c r="K26" s="839"/>
      <c r="L26" s="185"/>
    </row>
    <row r="27" spans="1:12">
      <c r="A27" s="279">
        <v>2019</v>
      </c>
      <c r="B27" s="281" t="s">
        <v>211</v>
      </c>
      <c r="C27" s="1179">
        <v>35.299999999999997</v>
      </c>
      <c r="D27" s="1179">
        <v>31.4</v>
      </c>
      <c r="E27" s="1179">
        <v>29.9</v>
      </c>
      <c r="F27" s="1179">
        <v>160.6</v>
      </c>
      <c r="G27" s="1179">
        <v>25.8</v>
      </c>
      <c r="H27" s="1179">
        <v>22.1</v>
      </c>
      <c r="I27" s="1179">
        <v>44.3</v>
      </c>
      <c r="J27" s="1179">
        <v>52.4</v>
      </c>
      <c r="K27" s="1179">
        <v>40.700000000000003</v>
      </c>
      <c r="L27" s="251">
        <v>225.4</v>
      </c>
    </row>
    <row r="28" spans="1:12">
      <c r="A28" s="1526" t="s">
        <v>289</v>
      </c>
      <c r="B28" s="1526"/>
      <c r="C28" s="1526"/>
      <c r="D28" s="1526"/>
      <c r="E28" s="1526"/>
      <c r="F28" s="1526"/>
      <c r="G28" s="1526"/>
      <c r="H28" s="1526"/>
      <c r="I28" s="1526"/>
      <c r="J28" s="1526"/>
      <c r="K28" s="1526"/>
      <c r="L28" s="1526"/>
    </row>
    <row r="29" spans="1:12">
      <c r="A29" s="1527" t="s">
        <v>1637</v>
      </c>
      <c r="B29" s="1527"/>
      <c r="C29" s="1527"/>
      <c r="D29" s="1527"/>
      <c r="E29" s="1527"/>
      <c r="F29" s="1527"/>
      <c r="G29" s="1527"/>
      <c r="H29" s="1527"/>
      <c r="I29" s="1527"/>
      <c r="J29" s="1527"/>
      <c r="K29" s="1527"/>
      <c r="L29" s="1527"/>
    </row>
    <row r="30" spans="1:12">
      <c r="A30" s="279">
        <v>2017</v>
      </c>
      <c r="B30" s="261" t="s">
        <v>84</v>
      </c>
      <c r="C30" s="1169">
        <v>97.1</v>
      </c>
      <c r="D30" s="1169">
        <v>95.9</v>
      </c>
      <c r="E30" s="1169">
        <v>84.1</v>
      </c>
      <c r="F30" s="1169">
        <v>246.8</v>
      </c>
      <c r="G30" s="1169">
        <v>103.1</v>
      </c>
      <c r="H30" s="1169">
        <v>73.5</v>
      </c>
      <c r="I30" s="1169">
        <v>133.5</v>
      </c>
      <c r="J30" s="1169">
        <v>117.8</v>
      </c>
      <c r="K30" s="1169">
        <v>98.2</v>
      </c>
      <c r="L30" s="275">
        <v>463.6</v>
      </c>
    </row>
    <row r="31" spans="1:12">
      <c r="A31" s="280"/>
      <c r="B31" s="281"/>
      <c r="C31" s="839"/>
      <c r="D31" s="839"/>
      <c r="E31" s="1170"/>
      <c r="F31" s="1170"/>
      <c r="G31" s="839"/>
      <c r="H31" s="839"/>
      <c r="I31" s="839"/>
      <c r="J31" s="839"/>
      <c r="K31" s="839"/>
      <c r="L31" s="185"/>
    </row>
    <row r="32" spans="1:12">
      <c r="A32" s="279">
        <v>2018</v>
      </c>
      <c r="B32" s="281" t="s">
        <v>211</v>
      </c>
      <c r="C32" s="1179">
        <v>100.8</v>
      </c>
      <c r="D32" s="1179">
        <v>96.4</v>
      </c>
      <c r="E32" s="1179">
        <v>104.8</v>
      </c>
      <c r="F32" s="1179">
        <v>262.2</v>
      </c>
      <c r="G32" s="1179">
        <v>123.4</v>
      </c>
      <c r="H32" s="1179">
        <v>71.3</v>
      </c>
      <c r="I32" s="1179">
        <v>132.80000000000001</v>
      </c>
      <c r="J32" s="1179">
        <v>132.80000000000001</v>
      </c>
      <c r="K32" s="1179">
        <v>124.8</v>
      </c>
      <c r="L32" s="251">
        <v>346.8</v>
      </c>
    </row>
    <row r="33" spans="1:12">
      <c r="A33" s="273"/>
      <c r="B33" s="274" t="s">
        <v>61</v>
      </c>
      <c r="C33" s="1169">
        <v>94.5</v>
      </c>
      <c r="D33" s="1169">
        <v>91.5</v>
      </c>
      <c r="E33" s="1169">
        <v>106.2</v>
      </c>
      <c r="F33" s="1169">
        <v>255.9</v>
      </c>
      <c r="G33" s="1169">
        <v>94.9</v>
      </c>
      <c r="H33" s="1169">
        <v>74.400000000000006</v>
      </c>
      <c r="I33" s="1169">
        <v>131.5</v>
      </c>
      <c r="J33" s="1169">
        <v>128</v>
      </c>
      <c r="K33" s="1169">
        <v>52.8</v>
      </c>
      <c r="L33" s="275">
        <v>363.3</v>
      </c>
    </row>
    <row r="34" spans="1:12">
      <c r="A34" s="273"/>
      <c r="B34" s="261" t="s">
        <v>87</v>
      </c>
      <c r="C34" s="1169">
        <v>99.1</v>
      </c>
      <c r="D34" s="1169">
        <v>97.7</v>
      </c>
      <c r="E34" s="1169">
        <v>107.4</v>
      </c>
      <c r="F34" s="1169">
        <v>271.5</v>
      </c>
      <c r="G34" s="1169">
        <v>85.6</v>
      </c>
      <c r="H34" s="1169">
        <v>71.599999999999994</v>
      </c>
      <c r="I34" s="1169">
        <v>134.80000000000001</v>
      </c>
      <c r="J34" s="1169">
        <v>148.5</v>
      </c>
      <c r="K34" s="1169">
        <v>133.4</v>
      </c>
      <c r="L34" s="275">
        <v>291</v>
      </c>
    </row>
    <row r="35" spans="1:12">
      <c r="A35" s="273"/>
      <c r="B35" s="1169" t="s">
        <v>84</v>
      </c>
      <c r="C35" s="1169">
        <v>98.2</v>
      </c>
      <c r="D35" s="1169">
        <v>94.8</v>
      </c>
      <c r="E35" s="1169">
        <v>98.8</v>
      </c>
      <c r="F35" s="1169">
        <v>227.3</v>
      </c>
      <c r="G35" s="1169">
        <v>105.2</v>
      </c>
      <c r="H35" s="1169">
        <v>67.8</v>
      </c>
      <c r="I35" s="1169">
        <v>138.69999999999999</v>
      </c>
      <c r="J35" s="1169">
        <v>121.1</v>
      </c>
      <c r="K35" s="1169">
        <v>144</v>
      </c>
      <c r="L35" s="275">
        <v>270.8</v>
      </c>
    </row>
    <row r="36" spans="1:12">
      <c r="A36" s="280"/>
      <c r="B36" s="281"/>
      <c r="C36" s="839"/>
      <c r="D36" s="839"/>
      <c r="E36" s="1170"/>
      <c r="F36" s="1170"/>
      <c r="G36" s="839"/>
      <c r="H36" s="839"/>
      <c r="I36" s="839"/>
      <c r="J36" s="839"/>
      <c r="K36" s="839"/>
      <c r="L36" s="185"/>
    </row>
    <row r="37" spans="1:12">
      <c r="A37" s="279">
        <v>2019</v>
      </c>
      <c r="B37" s="281" t="s">
        <v>211</v>
      </c>
      <c r="C37" s="1179">
        <v>96.8</v>
      </c>
      <c r="D37" s="1179">
        <v>99.6</v>
      </c>
      <c r="E37" s="1179">
        <v>93</v>
      </c>
      <c r="F37" s="1179">
        <v>241.9</v>
      </c>
      <c r="G37" s="1179">
        <v>82.3</v>
      </c>
      <c r="H37" s="1179">
        <v>71.2</v>
      </c>
      <c r="I37" s="1179">
        <v>139.5</v>
      </c>
      <c r="J37" s="1179">
        <v>92</v>
      </c>
      <c r="K37" s="1179">
        <v>114.7</v>
      </c>
      <c r="L37" s="251">
        <v>254.1</v>
      </c>
    </row>
    <row r="38" spans="1:12">
      <c r="A38" s="1536" t="s">
        <v>290</v>
      </c>
      <c r="B38" s="1536"/>
      <c r="C38" s="1536"/>
      <c r="D38" s="1536"/>
      <c r="E38" s="1536"/>
      <c r="F38" s="1536"/>
      <c r="G38" s="1536"/>
      <c r="H38" s="1536"/>
      <c r="I38" s="1536"/>
      <c r="J38" s="1536"/>
      <c r="K38" s="1536"/>
      <c r="L38" s="1536"/>
    </row>
    <row r="39" spans="1:12">
      <c r="A39" s="1323" t="s">
        <v>291</v>
      </c>
      <c r="B39" s="1323"/>
      <c r="C39" s="1323"/>
      <c r="D39" s="1323"/>
      <c r="E39" s="1323"/>
      <c r="F39" s="1323"/>
      <c r="G39" s="1323"/>
      <c r="H39" s="1323"/>
      <c r="I39" s="1323"/>
      <c r="J39" s="1323"/>
      <c r="K39" s="1323"/>
      <c r="L39" s="1323"/>
    </row>
  </sheetData>
  <mergeCells count="25">
    <mergeCell ref="A39:L39"/>
    <mergeCell ref="A9:L9"/>
    <mergeCell ref="A18:L18"/>
    <mergeCell ref="A19:L19"/>
    <mergeCell ref="A28:L28"/>
    <mergeCell ref="A29:L29"/>
    <mergeCell ref="A38:L38"/>
    <mergeCell ref="A8:L8"/>
    <mergeCell ref="A4:B7"/>
    <mergeCell ref="C4:C7"/>
    <mergeCell ref="D5:D7"/>
    <mergeCell ref="E5:E7"/>
    <mergeCell ref="F5:F7"/>
    <mergeCell ref="G5:G7"/>
    <mergeCell ref="H5:H7"/>
    <mergeCell ref="I5:I7"/>
    <mergeCell ref="J5:J7"/>
    <mergeCell ref="K5:K7"/>
    <mergeCell ref="L5:L7"/>
    <mergeCell ref="A1:J1"/>
    <mergeCell ref="K1:L1"/>
    <mergeCell ref="A2:J2"/>
    <mergeCell ref="K2:L2"/>
    <mergeCell ref="A3:J3"/>
    <mergeCell ref="K3:L3"/>
  </mergeCells>
  <hyperlinks>
    <hyperlink ref="K1" location="'Spis tablic     List of tables'!A1" display="Return to list tables"/>
    <hyperlink ref="K2" location="'Spis tablic     List of tables'!A32" display="Powrót do spisu tablic"/>
    <hyperlink ref="K1:L1" location="'Spis tablic     List of tables'!A32" display="Powrót do spisu tablic"/>
    <hyperlink ref="K2:L2" location="'Spis tablic     List of tables'!A32" display="Return to list of tables"/>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6.42578125" customWidth="1"/>
    <col min="9" max="9" width="12.85546875" customWidth="1"/>
    <col min="10" max="10" width="15" customWidth="1"/>
    <col min="11" max="11" width="14.85546875" customWidth="1"/>
    <col min="12" max="12" width="14.5703125" customWidth="1"/>
  </cols>
  <sheetData>
    <row r="1" spans="1:12">
      <c r="A1" s="1530" t="s">
        <v>292</v>
      </c>
      <c r="B1" s="1530"/>
      <c r="C1" s="1530"/>
      <c r="D1" s="1530"/>
      <c r="E1" s="1530"/>
      <c r="F1" s="1530"/>
      <c r="G1" s="1530"/>
      <c r="H1" s="1530"/>
      <c r="I1" s="1530"/>
      <c r="J1" s="1530"/>
      <c r="K1" s="1531" t="s">
        <v>1</v>
      </c>
      <c r="L1" s="1531"/>
    </row>
    <row r="2" spans="1:12">
      <c r="A2" s="1532" t="s">
        <v>293</v>
      </c>
      <c r="B2" s="1532"/>
      <c r="C2" s="1532"/>
      <c r="D2" s="1532"/>
      <c r="E2" s="1532"/>
      <c r="F2" s="1532"/>
      <c r="G2" s="1532"/>
      <c r="H2" s="1532"/>
      <c r="I2" s="1532"/>
      <c r="J2" s="1532"/>
      <c r="K2" s="1533" t="s">
        <v>3</v>
      </c>
      <c r="L2" s="1533"/>
    </row>
    <row r="3" spans="1:12">
      <c r="A3" s="1537" t="s">
        <v>294</v>
      </c>
      <c r="B3" s="1537"/>
      <c r="C3" s="1537"/>
      <c r="D3" s="1537"/>
      <c r="E3" s="1537"/>
      <c r="F3" s="1537"/>
      <c r="G3" s="1537"/>
      <c r="H3" s="1537"/>
      <c r="I3" s="1537"/>
      <c r="J3" s="1537"/>
      <c r="K3" s="1538"/>
      <c r="L3" s="1538"/>
    </row>
    <row r="4" spans="1:12">
      <c r="A4" s="1334" t="s">
        <v>246</v>
      </c>
      <c r="B4" s="1512"/>
      <c r="C4" s="1333" t="s">
        <v>260</v>
      </c>
      <c r="D4" s="258"/>
      <c r="E4" s="258"/>
      <c r="F4" s="258"/>
      <c r="G4" s="258"/>
      <c r="H4" s="258"/>
      <c r="I4" s="258"/>
      <c r="J4" s="258"/>
      <c r="K4" s="258"/>
      <c r="L4" s="258"/>
    </row>
    <row r="5" spans="1:12" ht="15" customHeight="1">
      <c r="A5" s="1465"/>
      <c r="B5" s="1466"/>
      <c r="C5" s="1513"/>
      <c r="D5" s="1515" t="s">
        <v>196</v>
      </c>
      <c r="E5" s="1515" t="s">
        <v>1631</v>
      </c>
      <c r="F5" s="1515" t="s">
        <v>1630</v>
      </c>
      <c r="G5" s="1512" t="s">
        <v>194</v>
      </c>
      <c r="H5" s="1515" t="s">
        <v>1629</v>
      </c>
      <c r="I5" s="1515" t="s">
        <v>249</v>
      </c>
      <c r="J5" s="1515" t="s">
        <v>1627</v>
      </c>
      <c r="K5" s="1515" t="s">
        <v>1628</v>
      </c>
      <c r="L5" s="1333" t="s">
        <v>101</v>
      </c>
    </row>
    <row r="6" spans="1:12">
      <c r="A6" s="1465"/>
      <c r="B6" s="1466"/>
      <c r="C6" s="1513"/>
      <c r="D6" s="1516"/>
      <c r="E6" s="1516"/>
      <c r="F6" s="1516"/>
      <c r="G6" s="1466"/>
      <c r="H6" s="1516"/>
      <c r="I6" s="1516"/>
      <c r="J6" s="1516"/>
      <c r="K6" s="1516"/>
      <c r="L6" s="1513"/>
    </row>
    <row r="7" spans="1:12" ht="120.75" customHeight="1">
      <c r="A7" s="1474"/>
      <c r="B7" s="1475"/>
      <c r="C7" s="1514"/>
      <c r="D7" s="1336"/>
      <c r="E7" s="1336"/>
      <c r="F7" s="1336"/>
      <c r="G7" s="1475"/>
      <c r="H7" s="1336"/>
      <c r="I7" s="1336"/>
      <c r="J7" s="1336"/>
      <c r="K7" s="1336"/>
      <c r="L7" s="1514"/>
    </row>
    <row r="8" spans="1:12">
      <c r="A8" s="1523" t="s">
        <v>295</v>
      </c>
      <c r="B8" s="1523"/>
      <c r="C8" s="1523"/>
      <c r="D8" s="1523"/>
      <c r="E8" s="1523"/>
      <c r="F8" s="1523"/>
      <c r="G8" s="1523"/>
      <c r="H8" s="1523"/>
      <c r="I8" s="1523"/>
      <c r="J8" s="1523"/>
      <c r="K8" s="1523"/>
      <c r="L8" s="1523"/>
    </row>
    <row r="9" spans="1:12">
      <c r="A9" s="1517" t="s">
        <v>296</v>
      </c>
      <c r="B9" s="1517"/>
      <c r="C9" s="1517"/>
      <c r="D9" s="1517"/>
      <c r="E9" s="1517"/>
      <c r="F9" s="1517"/>
      <c r="G9" s="1517"/>
      <c r="H9" s="1517"/>
      <c r="I9" s="1517"/>
      <c r="J9" s="1517"/>
      <c r="K9" s="1517"/>
      <c r="L9" s="1517"/>
    </row>
    <row r="10" spans="1:12">
      <c r="A10" s="259">
        <v>2017</v>
      </c>
      <c r="B10" s="260" t="s">
        <v>84</v>
      </c>
      <c r="C10" s="1172">
        <v>1129</v>
      </c>
      <c r="D10" s="1172">
        <v>484</v>
      </c>
      <c r="E10" s="1172">
        <v>13</v>
      </c>
      <c r="F10" s="1172">
        <v>36</v>
      </c>
      <c r="G10" s="1172">
        <v>89</v>
      </c>
      <c r="H10" s="1172">
        <v>159</v>
      </c>
      <c r="I10" s="1172">
        <v>90</v>
      </c>
      <c r="J10" s="1172">
        <v>20</v>
      </c>
      <c r="K10" s="1172">
        <v>39</v>
      </c>
      <c r="L10" s="200">
        <v>31</v>
      </c>
    </row>
    <row r="11" spans="1:12">
      <c r="A11" s="259"/>
      <c r="B11" s="262"/>
      <c r="C11" s="839"/>
      <c r="D11" s="839"/>
      <c r="E11" s="1170"/>
      <c r="F11" s="1170"/>
      <c r="G11" s="839"/>
      <c r="H11" s="839"/>
      <c r="I11" s="839"/>
      <c r="J11" s="839"/>
      <c r="K11" s="839"/>
      <c r="L11" s="185"/>
    </row>
    <row r="12" spans="1:12">
      <c r="A12" s="259">
        <v>2018</v>
      </c>
      <c r="B12" s="262" t="s">
        <v>211</v>
      </c>
      <c r="C12" s="1182">
        <v>1076</v>
      </c>
      <c r="D12" s="1182">
        <v>450</v>
      </c>
      <c r="E12" s="1182">
        <v>13</v>
      </c>
      <c r="F12" s="1182">
        <v>33</v>
      </c>
      <c r="G12" s="1182">
        <v>83</v>
      </c>
      <c r="H12" s="1182">
        <v>158</v>
      </c>
      <c r="I12" s="1182">
        <v>90</v>
      </c>
      <c r="J12" s="1182">
        <v>18</v>
      </c>
      <c r="K12" s="1182">
        <v>39</v>
      </c>
      <c r="L12" s="284">
        <v>33</v>
      </c>
    </row>
    <row r="13" spans="1:12">
      <c r="A13" s="273"/>
      <c r="B13" s="261" t="s">
        <v>61</v>
      </c>
      <c r="C13" s="1173">
        <v>1122</v>
      </c>
      <c r="D13" s="1173">
        <v>468</v>
      </c>
      <c r="E13" s="1173">
        <v>13</v>
      </c>
      <c r="F13" s="1173">
        <v>34</v>
      </c>
      <c r="G13" s="1173">
        <v>91</v>
      </c>
      <c r="H13" s="1173">
        <v>162</v>
      </c>
      <c r="I13" s="1173">
        <v>95</v>
      </c>
      <c r="J13" s="1173">
        <v>20</v>
      </c>
      <c r="K13" s="1173">
        <v>41</v>
      </c>
      <c r="L13" s="285">
        <v>33</v>
      </c>
    </row>
    <row r="14" spans="1:12">
      <c r="A14" s="273"/>
      <c r="B14" s="260" t="s">
        <v>87</v>
      </c>
      <c r="C14" s="1173">
        <v>1138</v>
      </c>
      <c r="D14" s="1173">
        <v>473</v>
      </c>
      <c r="E14" s="1173">
        <v>13</v>
      </c>
      <c r="F14" s="1173">
        <v>34</v>
      </c>
      <c r="G14" s="1173">
        <v>92</v>
      </c>
      <c r="H14" s="1173">
        <v>166</v>
      </c>
      <c r="I14" s="1173">
        <v>97</v>
      </c>
      <c r="J14" s="1173">
        <v>22</v>
      </c>
      <c r="K14" s="1173">
        <v>41</v>
      </c>
      <c r="L14" s="285">
        <v>33</v>
      </c>
    </row>
    <row r="15" spans="1:12">
      <c r="A15" s="273"/>
      <c r="B15" s="1172" t="s">
        <v>84</v>
      </c>
      <c r="C15" s="1173">
        <v>1144</v>
      </c>
      <c r="D15" s="1173">
        <v>475</v>
      </c>
      <c r="E15" s="1173">
        <v>13</v>
      </c>
      <c r="F15" s="1173">
        <v>34</v>
      </c>
      <c r="G15" s="1173">
        <v>91</v>
      </c>
      <c r="H15" s="1173">
        <v>169</v>
      </c>
      <c r="I15" s="1173">
        <v>99</v>
      </c>
      <c r="J15" s="1173">
        <v>22</v>
      </c>
      <c r="K15" s="1173">
        <v>41</v>
      </c>
      <c r="L15" s="285">
        <v>33</v>
      </c>
    </row>
    <row r="16" spans="1:12">
      <c r="A16" s="259"/>
      <c r="B16" s="262"/>
      <c r="C16" s="839"/>
      <c r="D16" s="839"/>
      <c r="E16" s="1170"/>
      <c r="F16" s="1170"/>
      <c r="G16" s="839"/>
      <c r="H16" s="839"/>
      <c r="I16" s="839"/>
      <c r="J16" s="839"/>
      <c r="K16" s="839"/>
      <c r="L16" s="185"/>
    </row>
    <row r="17" spans="1:12">
      <c r="A17" s="259">
        <v>2019</v>
      </c>
      <c r="B17" s="262" t="s">
        <v>211</v>
      </c>
      <c r="C17" s="1182">
        <v>1033</v>
      </c>
      <c r="D17" s="1182">
        <v>414</v>
      </c>
      <c r="E17" s="1182">
        <v>13</v>
      </c>
      <c r="F17" s="1182">
        <v>36</v>
      </c>
      <c r="G17" s="1182">
        <v>83</v>
      </c>
      <c r="H17" s="1182">
        <v>150</v>
      </c>
      <c r="I17" s="1182">
        <v>96</v>
      </c>
      <c r="J17" s="1182">
        <v>22</v>
      </c>
      <c r="K17" s="1182">
        <v>36</v>
      </c>
      <c r="L17" s="284">
        <v>31</v>
      </c>
    </row>
    <row r="18" spans="1:12">
      <c r="A18" s="1518" t="s">
        <v>297</v>
      </c>
      <c r="B18" s="1518"/>
      <c r="C18" s="1518"/>
      <c r="D18" s="1518"/>
      <c r="E18" s="1518"/>
      <c r="F18" s="1518"/>
      <c r="G18" s="1518"/>
      <c r="H18" s="1518"/>
      <c r="I18" s="1518"/>
      <c r="J18" s="1518"/>
      <c r="K18" s="1518"/>
      <c r="L18" s="1518"/>
    </row>
    <row r="19" spans="1:12">
      <c r="A19" s="1517" t="s">
        <v>298</v>
      </c>
      <c r="B19" s="1517"/>
      <c r="C19" s="1517"/>
      <c r="D19" s="1517"/>
      <c r="E19" s="1517"/>
      <c r="F19" s="1517"/>
      <c r="G19" s="1517"/>
      <c r="H19" s="1517"/>
      <c r="I19" s="1517"/>
      <c r="J19" s="1517"/>
      <c r="K19" s="1517"/>
      <c r="L19" s="1517"/>
    </row>
    <row r="20" spans="1:12">
      <c r="A20" s="259">
        <v>2017</v>
      </c>
      <c r="B20" s="260" t="s">
        <v>84</v>
      </c>
      <c r="C20" s="1172">
        <v>81.8</v>
      </c>
      <c r="D20" s="1172">
        <v>80.599999999999994</v>
      </c>
      <c r="E20" s="1169">
        <v>100</v>
      </c>
      <c r="F20" s="1169">
        <v>88.9</v>
      </c>
      <c r="G20" s="1172">
        <v>84.3</v>
      </c>
      <c r="H20" s="1172">
        <v>85.5</v>
      </c>
      <c r="I20" s="1172">
        <v>75.599999999999994</v>
      </c>
      <c r="J20" s="1169">
        <v>75</v>
      </c>
      <c r="K20" s="1172">
        <v>97.4</v>
      </c>
      <c r="L20" s="200">
        <v>80.599999999999994</v>
      </c>
    </row>
    <row r="21" spans="1:12">
      <c r="A21" s="259"/>
      <c r="B21" s="262"/>
      <c r="C21" s="839"/>
      <c r="D21" s="839"/>
      <c r="E21" s="1170"/>
      <c r="F21" s="1170"/>
      <c r="G21" s="839"/>
      <c r="H21" s="839"/>
      <c r="I21" s="839"/>
      <c r="J21" s="839"/>
      <c r="K21" s="839"/>
      <c r="L21" s="185"/>
    </row>
    <row r="22" spans="1:12">
      <c r="A22" s="259">
        <v>2018</v>
      </c>
      <c r="B22" s="262" t="s">
        <v>211</v>
      </c>
      <c r="C22" s="1182">
        <v>65.8</v>
      </c>
      <c r="D22" s="1179">
        <v>70</v>
      </c>
      <c r="E22" s="1179">
        <v>100</v>
      </c>
      <c r="F22" s="1182">
        <v>51.5</v>
      </c>
      <c r="G22" s="1182">
        <v>50.6</v>
      </c>
      <c r="H22" s="1182">
        <v>62.7</v>
      </c>
      <c r="I22" s="1182">
        <v>73.3</v>
      </c>
      <c r="J22" s="1182">
        <v>44.4</v>
      </c>
      <c r="K22" s="1182">
        <v>66.7</v>
      </c>
      <c r="L22" s="284">
        <v>60.6</v>
      </c>
    </row>
    <row r="23" spans="1:12">
      <c r="A23" s="273"/>
      <c r="B23" s="261" t="s">
        <v>61</v>
      </c>
      <c r="C23" s="1169">
        <v>73.900000000000006</v>
      </c>
      <c r="D23" s="1169">
        <v>76.3</v>
      </c>
      <c r="E23" s="1169">
        <v>100</v>
      </c>
      <c r="F23" s="1169">
        <v>76.5</v>
      </c>
      <c r="G23" s="1169">
        <v>65.900000000000006</v>
      </c>
      <c r="H23" s="1169">
        <v>76.5</v>
      </c>
      <c r="I23" s="1169">
        <v>77.900000000000006</v>
      </c>
      <c r="J23" s="1169">
        <v>50</v>
      </c>
      <c r="K23" s="1169">
        <v>73.2</v>
      </c>
      <c r="L23" s="275">
        <v>69.7</v>
      </c>
    </row>
    <row r="24" spans="1:12">
      <c r="A24" s="273"/>
      <c r="B24" s="260" t="s">
        <v>87</v>
      </c>
      <c r="C24" s="1169">
        <v>77.400000000000006</v>
      </c>
      <c r="D24" s="1169">
        <v>76.5</v>
      </c>
      <c r="E24" s="1169">
        <v>76.900000000000006</v>
      </c>
      <c r="F24" s="1169">
        <v>88.2</v>
      </c>
      <c r="G24" s="1169">
        <v>73.900000000000006</v>
      </c>
      <c r="H24" s="1169">
        <v>82.5</v>
      </c>
      <c r="I24" s="1169">
        <v>78.400000000000006</v>
      </c>
      <c r="J24" s="1169">
        <v>90.9</v>
      </c>
      <c r="K24" s="1169">
        <v>82.9</v>
      </c>
      <c r="L24" s="275">
        <v>66.7</v>
      </c>
    </row>
    <row r="25" spans="1:12">
      <c r="A25" s="273"/>
      <c r="B25" s="1172" t="s">
        <v>84</v>
      </c>
      <c r="C25" s="1169">
        <v>81.400000000000006</v>
      </c>
      <c r="D25" s="1169">
        <v>79.8</v>
      </c>
      <c r="E25" s="1169">
        <v>92.3</v>
      </c>
      <c r="F25" s="1169">
        <v>88.2</v>
      </c>
      <c r="G25" s="1169">
        <v>81.3</v>
      </c>
      <c r="H25" s="1169">
        <v>85.2</v>
      </c>
      <c r="I25" s="1169">
        <v>77.8</v>
      </c>
      <c r="J25" s="1169">
        <v>86.4</v>
      </c>
      <c r="K25" s="1169">
        <v>85.4</v>
      </c>
      <c r="L25" s="275">
        <v>81.8</v>
      </c>
    </row>
    <row r="26" spans="1:12">
      <c r="A26" s="259"/>
      <c r="B26" s="262"/>
      <c r="C26" s="839"/>
      <c r="D26" s="839"/>
      <c r="E26" s="1170"/>
      <c r="F26" s="1170"/>
      <c r="G26" s="839"/>
      <c r="H26" s="839"/>
      <c r="I26" s="839"/>
      <c r="J26" s="839"/>
      <c r="K26" s="839"/>
      <c r="L26" s="185"/>
    </row>
    <row r="27" spans="1:12">
      <c r="A27" s="259">
        <v>2019</v>
      </c>
      <c r="B27" s="262" t="s">
        <v>211</v>
      </c>
      <c r="C27" s="1182">
        <v>70.400000000000006</v>
      </c>
      <c r="D27" s="1182">
        <v>75.400000000000006</v>
      </c>
      <c r="E27" s="1182">
        <v>92.3</v>
      </c>
      <c r="F27" s="1182">
        <v>69.400000000000006</v>
      </c>
      <c r="G27" s="1182">
        <v>57.8</v>
      </c>
      <c r="H27" s="1179">
        <v>68</v>
      </c>
      <c r="I27" s="1182">
        <v>77.099999999999994</v>
      </c>
      <c r="J27" s="1182">
        <v>27.3</v>
      </c>
      <c r="K27" s="1182">
        <v>80.599999999999994</v>
      </c>
      <c r="L27" s="251">
        <v>71</v>
      </c>
    </row>
    <row r="28" spans="1:12">
      <c r="A28" s="1518" t="s">
        <v>299</v>
      </c>
      <c r="B28" s="1518"/>
      <c r="C28" s="1518"/>
      <c r="D28" s="1518"/>
      <c r="E28" s="1518"/>
      <c r="F28" s="1518"/>
      <c r="G28" s="1518"/>
      <c r="H28" s="1518"/>
      <c r="I28" s="1518"/>
      <c r="J28" s="1518"/>
      <c r="K28" s="1518"/>
      <c r="L28" s="1518"/>
    </row>
    <row r="29" spans="1:12">
      <c r="A29" s="1539" t="s">
        <v>1638</v>
      </c>
      <c r="B29" s="1539"/>
      <c r="C29" s="1539"/>
      <c r="D29" s="1539"/>
      <c r="E29" s="1539"/>
      <c r="F29" s="1539"/>
      <c r="G29" s="1539"/>
      <c r="H29" s="1539"/>
      <c r="I29" s="1539"/>
      <c r="J29" s="1539"/>
      <c r="K29" s="1539"/>
      <c r="L29" s="1539"/>
    </row>
    <row r="30" spans="1:12">
      <c r="A30" s="259">
        <v>2017</v>
      </c>
      <c r="B30" s="260" t="s">
        <v>84</v>
      </c>
      <c r="C30" s="1172">
        <v>90.6</v>
      </c>
      <c r="D30" s="1172">
        <v>88.8</v>
      </c>
      <c r="E30" s="1169">
        <v>100</v>
      </c>
      <c r="F30" s="1169">
        <v>89</v>
      </c>
      <c r="G30" s="1172">
        <v>92.4</v>
      </c>
      <c r="H30" s="1172">
        <v>94.7</v>
      </c>
      <c r="I30" s="1169">
        <v>86.4</v>
      </c>
      <c r="J30" s="1172">
        <v>79.400000000000006</v>
      </c>
      <c r="K30" s="1169">
        <v>88.4</v>
      </c>
      <c r="L30" s="200">
        <v>88.7</v>
      </c>
    </row>
    <row r="31" spans="1:12">
      <c r="A31" s="259"/>
      <c r="B31" s="262"/>
      <c r="C31" s="839"/>
      <c r="D31" s="839"/>
      <c r="E31" s="1170"/>
      <c r="F31" s="1170"/>
      <c r="G31" s="839"/>
      <c r="H31" s="839"/>
      <c r="I31" s="839"/>
      <c r="J31" s="839"/>
      <c r="K31" s="839"/>
      <c r="L31" s="185"/>
    </row>
    <row r="32" spans="1:12">
      <c r="A32" s="259">
        <v>2018</v>
      </c>
      <c r="B32" s="262" t="s">
        <v>211</v>
      </c>
      <c r="C32" s="1182">
        <v>79.900000000000006</v>
      </c>
      <c r="D32" s="1182">
        <v>86.6</v>
      </c>
      <c r="E32" s="1179">
        <v>100</v>
      </c>
      <c r="F32" s="1182">
        <v>71.5</v>
      </c>
      <c r="G32" s="1182">
        <v>72.099999999999994</v>
      </c>
      <c r="H32" s="1182">
        <v>67.2</v>
      </c>
      <c r="I32" s="1182">
        <v>87.8</v>
      </c>
      <c r="J32" s="1182">
        <v>61.7</v>
      </c>
      <c r="K32" s="1182">
        <v>59.3</v>
      </c>
      <c r="L32" s="284">
        <v>80.900000000000006</v>
      </c>
    </row>
    <row r="33" spans="1:12">
      <c r="A33" s="273"/>
      <c r="B33" s="261" t="s">
        <v>61</v>
      </c>
      <c r="C33" s="1169">
        <v>89</v>
      </c>
      <c r="D33" s="1169">
        <v>88.8</v>
      </c>
      <c r="E33" s="1169">
        <v>100</v>
      </c>
      <c r="F33" s="1169">
        <v>85.8</v>
      </c>
      <c r="G33" s="1169">
        <v>82.7</v>
      </c>
      <c r="H33" s="1169">
        <v>92.7</v>
      </c>
      <c r="I33" s="1169">
        <v>89.1</v>
      </c>
      <c r="J33" s="1169">
        <v>58.9</v>
      </c>
      <c r="K33" s="1169">
        <v>75.7</v>
      </c>
      <c r="L33" s="275">
        <v>86.6</v>
      </c>
    </row>
    <row r="34" spans="1:12">
      <c r="A34" s="273"/>
      <c r="B34" s="260" t="s">
        <v>87</v>
      </c>
      <c r="C34" s="1169">
        <v>92</v>
      </c>
      <c r="D34" s="1169">
        <v>92.8</v>
      </c>
      <c r="E34" s="1169">
        <v>99.3</v>
      </c>
      <c r="F34" s="1169">
        <v>97.2</v>
      </c>
      <c r="G34" s="1169">
        <v>86.7</v>
      </c>
      <c r="H34" s="1169">
        <v>94.5</v>
      </c>
      <c r="I34" s="1169">
        <v>89.4</v>
      </c>
      <c r="J34" s="1169">
        <v>89.6</v>
      </c>
      <c r="K34" s="1169">
        <v>78.2</v>
      </c>
      <c r="L34" s="275">
        <v>78.400000000000006</v>
      </c>
    </row>
    <row r="35" spans="1:12">
      <c r="A35" s="273"/>
      <c r="B35" s="1172" t="s">
        <v>84</v>
      </c>
      <c r="C35" s="1169">
        <v>91.9</v>
      </c>
      <c r="D35" s="1169">
        <v>91.3</v>
      </c>
      <c r="E35" s="1169">
        <v>99.8</v>
      </c>
      <c r="F35" s="1169">
        <v>90</v>
      </c>
      <c r="G35" s="1169">
        <v>87.2</v>
      </c>
      <c r="H35" s="1169">
        <v>95.8</v>
      </c>
      <c r="I35" s="1169">
        <v>88.7</v>
      </c>
      <c r="J35" s="1169">
        <v>86.1</v>
      </c>
      <c r="K35" s="1169">
        <v>80.599999999999994</v>
      </c>
      <c r="L35" s="275">
        <v>88.3</v>
      </c>
    </row>
    <row r="36" spans="1:12">
      <c r="A36" s="259"/>
      <c r="B36" s="262"/>
      <c r="C36" s="839"/>
      <c r="D36" s="839"/>
      <c r="E36" s="1170"/>
      <c r="F36" s="1170"/>
      <c r="G36" s="839"/>
      <c r="H36" s="839"/>
      <c r="I36" s="839"/>
      <c r="J36" s="839"/>
      <c r="K36" s="839"/>
      <c r="L36" s="185"/>
    </row>
    <row r="37" spans="1:12">
      <c r="A37" s="259">
        <v>2019</v>
      </c>
      <c r="B37" s="262" t="s">
        <v>211</v>
      </c>
      <c r="C37" s="1182">
        <v>82.4</v>
      </c>
      <c r="D37" s="1179">
        <v>89</v>
      </c>
      <c r="E37" s="1182">
        <v>82.6</v>
      </c>
      <c r="F37" s="1182">
        <v>86.5</v>
      </c>
      <c r="G37" s="1182">
        <v>80.5</v>
      </c>
      <c r="H37" s="1182">
        <v>73.400000000000006</v>
      </c>
      <c r="I37" s="1182">
        <v>90.6</v>
      </c>
      <c r="J37" s="1182">
        <v>39.799999999999997</v>
      </c>
      <c r="K37" s="1182">
        <v>80.400000000000006</v>
      </c>
      <c r="L37" s="284">
        <v>88.1</v>
      </c>
    </row>
    <row r="38" spans="1:12">
      <c r="A38" s="263"/>
      <c r="B38" s="282"/>
      <c r="C38" s="283"/>
      <c r="D38" s="283"/>
      <c r="E38" s="283"/>
      <c r="F38" s="283"/>
      <c r="G38" s="283"/>
      <c r="H38" s="283"/>
      <c r="I38" s="283"/>
      <c r="J38" s="283"/>
      <c r="K38" s="283"/>
      <c r="L38" s="283"/>
    </row>
    <row r="39" spans="1:12">
      <c r="A39" s="1540" t="s">
        <v>282</v>
      </c>
      <c r="B39" s="1540"/>
      <c r="C39" s="1540"/>
      <c r="D39" s="1540"/>
      <c r="E39" s="1540"/>
      <c r="F39" s="1540"/>
      <c r="G39" s="1540"/>
      <c r="H39" s="1540"/>
      <c r="I39" s="1540"/>
      <c r="J39" s="1540"/>
      <c r="K39" s="1540"/>
      <c r="L39" s="1540"/>
    </row>
    <row r="40" spans="1:12">
      <c r="A40" s="1525" t="s">
        <v>283</v>
      </c>
      <c r="B40" s="1525"/>
      <c r="C40" s="1525"/>
      <c r="D40" s="1525"/>
      <c r="E40" s="1525"/>
      <c r="F40" s="1525"/>
      <c r="G40" s="1525"/>
      <c r="H40" s="1525"/>
      <c r="I40" s="1525"/>
      <c r="J40" s="1525"/>
      <c r="K40" s="1525"/>
      <c r="L40" s="1525"/>
    </row>
  </sheetData>
  <mergeCells count="25">
    <mergeCell ref="A40:L40"/>
    <mergeCell ref="A9:L9"/>
    <mergeCell ref="A18:L18"/>
    <mergeCell ref="A19:L19"/>
    <mergeCell ref="A28:L28"/>
    <mergeCell ref="A29:L29"/>
    <mergeCell ref="A39:L39"/>
    <mergeCell ref="A8:L8"/>
    <mergeCell ref="A4:B7"/>
    <mergeCell ref="C4:C7"/>
    <mergeCell ref="D5:D7"/>
    <mergeCell ref="E5:E7"/>
    <mergeCell ref="F5:F7"/>
    <mergeCell ref="G5:G7"/>
    <mergeCell ref="H5:H7"/>
    <mergeCell ref="I5:I7"/>
    <mergeCell ref="J5:J7"/>
    <mergeCell ref="K5:K7"/>
    <mergeCell ref="L5:L7"/>
    <mergeCell ref="A1:J1"/>
    <mergeCell ref="K1:L1"/>
    <mergeCell ref="A2:J2"/>
    <mergeCell ref="K2:L2"/>
    <mergeCell ref="A3:J3"/>
    <mergeCell ref="K3:L3"/>
  </mergeCells>
  <hyperlinks>
    <hyperlink ref="K1" location="'Spis tablic     List of tables'!A1" display="Return to list tables"/>
    <hyperlink ref="K2" location="'Spis tablic     List of tables'!A33" display="Powrót do spisu tablic"/>
    <hyperlink ref="K1:L1" location="'Spis tablic     List of tables'!A33"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P20"/>
  <sheetViews>
    <sheetView showGridLines="0" zoomScaleNormal="100" workbookViewId="0">
      <selection sqref="A1:L1"/>
    </sheetView>
  </sheetViews>
  <sheetFormatPr defaultRowHeight="15"/>
  <cols>
    <col min="1" max="1" width="6.42578125" customWidth="1"/>
    <col min="2" max="2" width="17.85546875" customWidth="1"/>
    <col min="3" max="5" width="8.7109375" customWidth="1"/>
    <col min="6" max="6" width="9.85546875" customWidth="1"/>
    <col min="7" max="8" width="8.7109375" customWidth="1"/>
    <col min="9" max="9" width="11" customWidth="1"/>
    <col min="10" max="10" width="8.7109375" customWidth="1"/>
    <col min="11" max="11" width="10.85546875" customWidth="1"/>
    <col min="12" max="12" width="14.42578125" customWidth="1"/>
    <col min="13" max="13" width="14.7109375" customWidth="1"/>
    <col min="14" max="14" width="8.7109375" customWidth="1"/>
    <col min="15" max="15" width="12" customWidth="1"/>
    <col min="16" max="16" width="13.42578125" customWidth="1"/>
  </cols>
  <sheetData>
    <row r="1" spans="1:16">
      <c r="A1" s="1324" t="s">
        <v>300</v>
      </c>
      <c r="B1" s="1324"/>
      <c r="C1" s="1324"/>
      <c r="D1" s="1324"/>
      <c r="E1" s="1324"/>
      <c r="F1" s="1324"/>
      <c r="G1" s="1324"/>
      <c r="H1" s="1324"/>
      <c r="I1" s="1324"/>
      <c r="J1" s="1324"/>
      <c r="K1" s="1324"/>
      <c r="L1" s="1324"/>
      <c r="M1" s="255"/>
      <c r="N1" s="1371" t="s">
        <v>1</v>
      </c>
      <c r="O1" s="1371"/>
      <c r="P1" s="1371"/>
    </row>
    <row r="2" spans="1:16">
      <c r="A2" s="1509" t="s">
        <v>301</v>
      </c>
      <c r="B2" s="1509"/>
      <c r="C2" s="1509"/>
      <c r="D2" s="1509"/>
      <c r="E2" s="1509"/>
      <c r="F2" s="1509"/>
      <c r="G2" s="1509"/>
      <c r="H2" s="1509"/>
      <c r="I2" s="1509"/>
      <c r="J2" s="1509"/>
      <c r="K2" s="1509"/>
      <c r="L2" s="1509"/>
      <c r="M2" s="215"/>
      <c r="N2" s="1275" t="s">
        <v>3</v>
      </c>
      <c r="O2" s="1275"/>
      <c r="P2" s="1275"/>
    </row>
    <row r="3" spans="1:16">
      <c r="A3" s="1541" t="s">
        <v>302</v>
      </c>
      <c r="B3" s="1542"/>
      <c r="C3" s="1542"/>
      <c r="D3" s="1542"/>
      <c r="E3" s="1542"/>
      <c r="F3" s="1542"/>
      <c r="G3" s="1542"/>
      <c r="H3" s="1542"/>
      <c r="I3" s="1542"/>
      <c r="J3" s="1542"/>
      <c r="K3" s="1542"/>
      <c r="L3" s="1542"/>
      <c r="M3" s="225"/>
      <c r="N3" s="225"/>
      <c r="O3" s="225"/>
      <c r="P3" s="225"/>
    </row>
    <row r="4" spans="1:16">
      <c r="A4" s="1472" t="s">
        <v>303</v>
      </c>
      <c r="B4" s="1524"/>
      <c r="C4" s="1524"/>
      <c r="D4" s="1524"/>
      <c r="E4" s="1524"/>
      <c r="F4" s="1524"/>
      <c r="G4" s="1524"/>
      <c r="H4" s="1524"/>
      <c r="I4" s="1524"/>
      <c r="J4" s="1524"/>
      <c r="K4" s="1524"/>
      <c r="L4" s="1524"/>
      <c r="M4" s="215"/>
      <c r="N4" s="215"/>
      <c r="O4" s="215"/>
      <c r="P4" s="215"/>
    </row>
    <row r="5" spans="1:16">
      <c r="A5" s="1334" t="s">
        <v>246</v>
      </c>
      <c r="B5" s="1512"/>
      <c r="C5" s="1337" t="s">
        <v>304</v>
      </c>
      <c r="D5" s="1338"/>
      <c r="E5" s="1338"/>
      <c r="F5" s="1338"/>
      <c r="G5" s="1338"/>
      <c r="H5" s="1338"/>
      <c r="I5" s="1338"/>
      <c r="J5" s="1338"/>
      <c r="K5" s="1338"/>
      <c r="L5" s="1339"/>
      <c r="M5" s="286"/>
      <c r="N5" s="287"/>
      <c r="O5" s="288"/>
      <c r="P5" s="1333" t="s">
        <v>1645</v>
      </c>
    </row>
    <row r="6" spans="1:16">
      <c r="A6" s="1465"/>
      <c r="B6" s="1466"/>
      <c r="C6" s="1515" t="s">
        <v>305</v>
      </c>
      <c r="D6" s="286"/>
      <c r="E6" s="289"/>
      <c r="F6" s="289"/>
      <c r="G6" s="289"/>
      <c r="H6" s="290"/>
      <c r="I6" s="1333" t="s">
        <v>1819</v>
      </c>
      <c r="J6" s="291"/>
      <c r="K6" s="1515" t="s">
        <v>1641</v>
      </c>
      <c r="L6" s="1515" t="s">
        <v>1642</v>
      </c>
      <c r="M6" s="1516" t="s">
        <v>1643</v>
      </c>
      <c r="N6" s="1515" t="s">
        <v>1640</v>
      </c>
      <c r="O6" s="1515" t="s">
        <v>1644</v>
      </c>
      <c r="P6" s="1513"/>
    </row>
    <row r="7" spans="1:16" ht="158.25" customHeight="1">
      <c r="A7" s="1465"/>
      <c r="B7" s="1466"/>
      <c r="C7" s="1514"/>
      <c r="D7" s="218" t="s">
        <v>306</v>
      </c>
      <c r="E7" s="216" t="s">
        <v>307</v>
      </c>
      <c r="F7" s="216" t="s">
        <v>1639</v>
      </c>
      <c r="G7" s="216" t="s">
        <v>308</v>
      </c>
      <c r="H7" s="216" t="s">
        <v>309</v>
      </c>
      <c r="I7" s="1514"/>
      <c r="J7" s="216" t="s">
        <v>1640</v>
      </c>
      <c r="K7" s="1336"/>
      <c r="L7" s="1336"/>
      <c r="M7" s="1336"/>
      <c r="N7" s="1336"/>
      <c r="O7" s="1336"/>
      <c r="P7" s="1514"/>
    </row>
    <row r="8" spans="1:16">
      <c r="A8" s="1474"/>
      <c r="B8" s="1475"/>
      <c r="C8" s="1337" t="s">
        <v>1587</v>
      </c>
      <c r="D8" s="1338"/>
      <c r="E8" s="1338"/>
      <c r="F8" s="1338"/>
      <c r="G8" s="1338"/>
      <c r="H8" s="1338"/>
      <c r="I8" s="1338"/>
      <c r="J8" s="1338"/>
      <c r="K8" s="1338"/>
      <c r="L8" s="1338"/>
      <c r="M8" s="1338"/>
      <c r="N8" s="1338"/>
      <c r="O8" s="1338"/>
      <c r="P8" s="1338"/>
    </row>
    <row r="9" spans="1:16">
      <c r="A9" s="219"/>
      <c r="B9" s="217"/>
      <c r="C9" s="292"/>
      <c r="D9" s="292"/>
      <c r="E9" s="292"/>
      <c r="F9" s="292"/>
      <c r="G9" s="292"/>
      <c r="H9" s="292"/>
      <c r="I9" s="292"/>
      <c r="J9" s="292"/>
      <c r="K9" s="292"/>
      <c r="L9" s="292"/>
      <c r="M9" s="292"/>
      <c r="N9" s="292"/>
      <c r="O9" s="292"/>
      <c r="P9" s="293"/>
    </row>
    <row r="10" spans="1:16">
      <c r="A10" s="263">
        <v>2017</v>
      </c>
      <c r="B10" s="294" t="s">
        <v>84</v>
      </c>
      <c r="C10" s="1174">
        <v>56991.5</v>
      </c>
      <c r="D10" s="1183">
        <v>18397.599999999999</v>
      </c>
      <c r="E10" s="1174">
        <v>5892.6</v>
      </c>
      <c r="F10" s="1174">
        <v>3160.1</v>
      </c>
      <c r="G10" s="1174">
        <v>2892.7</v>
      </c>
      <c r="H10" s="1183">
        <v>6144.8</v>
      </c>
      <c r="I10" s="1183">
        <v>24353.3</v>
      </c>
      <c r="J10" s="1174">
        <v>19780.3</v>
      </c>
      <c r="K10" s="1183">
        <v>12539.8</v>
      </c>
      <c r="L10" s="1174">
        <v>1700.8</v>
      </c>
      <c r="M10" s="1174">
        <v>37994.9</v>
      </c>
      <c r="N10" s="1183">
        <v>18886.8</v>
      </c>
      <c r="O10" s="1183">
        <v>3470.9</v>
      </c>
      <c r="P10" s="295">
        <v>19451.3</v>
      </c>
    </row>
    <row r="11" spans="1:16">
      <c r="A11" s="263"/>
      <c r="B11" s="296"/>
      <c r="C11" s="839"/>
      <c r="D11" s="839"/>
      <c r="E11" s="839"/>
      <c r="F11" s="839"/>
      <c r="G11" s="839"/>
      <c r="H11" s="839"/>
      <c r="I11" s="839"/>
      <c r="J11" s="839"/>
      <c r="K11" s="839"/>
      <c r="L11" s="839"/>
      <c r="M11" s="839"/>
      <c r="N11" s="839"/>
      <c r="O11" s="839"/>
      <c r="P11" s="185"/>
    </row>
    <row r="12" spans="1:16">
      <c r="A12" s="297">
        <v>2018</v>
      </c>
      <c r="B12" s="296" t="s">
        <v>91</v>
      </c>
      <c r="C12" s="1179">
        <v>56205.1</v>
      </c>
      <c r="D12" s="1179">
        <v>18337.7</v>
      </c>
      <c r="E12" s="1179">
        <v>6075.9</v>
      </c>
      <c r="F12" s="1179">
        <v>2739.8</v>
      </c>
      <c r="G12" s="1179">
        <v>2872.7</v>
      </c>
      <c r="H12" s="1179">
        <v>6251.5</v>
      </c>
      <c r="I12" s="1179">
        <v>24503.5</v>
      </c>
      <c r="J12" s="1179">
        <v>19394.5</v>
      </c>
      <c r="K12" s="1179">
        <v>11343.1</v>
      </c>
      <c r="L12" s="1179">
        <v>2020.8</v>
      </c>
      <c r="M12" s="839">
        <v>35569.699999999997</v>
      </c>
      <c r="N12" s="839">
        <v>17302.5</v>
      </c>
      <c r="O12" s="839">
        <v>3563.7</v>
      </c>
      <c r="P12" s="185">
        <v>18366.5</v>
      </c>
    </row>
    <row r="13" spans="1:16">
      <c r="A13" s="298"/>
      <c r="B13" s="299" t="s">
        <v>61</v>
      </c>
      <c r="C13" s="1175">
        <v>60048.5</v>
      </c>
      <c r="D13" s="1175">
        <v>20124.900000000001</v>
      </c>
      <c r="E13" s="1175">
        <v>6906.7</v>
      </c>
      <c r="F13" s="1175">
        <v>3526.9</v>
      </c>
      <c r="G13" s="1175">
        <v>2967.1</v>
      </c>
      <c r="H13" s="1175">
        <v>6273</v>
      </c>
      <c r="I13" s="1175">
        <v>25840.400000000001</v>
      </c>
      <c r="J13" s="1175">
        <v>20585</v>
      </c>
      <c r="K13" s="1175">
        <v>12088.3</v>
      </c>
      <c r="L13" s="1175">
        <v>1995</v>
      </c>
      <c r="M13" s="1175">
        <v>40146</v>
      </c>
      <c r="N13" s="1175">
        <v>18628.599999999999</v>
      </c>
      <c r="O13" s="1175">
        <v>3792.3</v>
      </c>
      <c r="P13" s="300">
        <v>17651.5</v>
      </c>
    </row>
    <row r="14" spans="1:16">
      <c r="A14" s="298"/>
      <c r="B14" s="294" t="s">
        <v>87</v>
      </c>
      <c r="C14" s="1175">
        <f>63278170/1000</f>
        <v>63278.17</v>
      </c>
      <c r="D14" s="1175">
        <f>21551661/1000</f>
        <v>21551.661</v>
      </c>
      <c r="E14" s="1175">
        <f>6544163/1000</f>
        <v>6544.1629999999996</v>
      </c>
      <c r="F14" s="1175">
        <f>3764580/1000</f>
        <v>3764.58</v>
      </c>
      <c r="G14" s="1175">
        <f>3188993/1000</f>
        <v>3188.9929999999999</v>
      </c>
      <c r="H14" s="1175">
        <f>7445503/1000</f>
        <v>7445.5029999999997</v>
      </c>
      <c r="I14" s="1175">
        <f>26571335/1000</f>
        <v>26571.334999999999</v>
      </c>
      <c r="J14" s="1175">
        <f>21650093/1000</f>
        <v>21650.093000000001</v>
      </c>
      <c r="K14" s="1175">
        <f>13344425/1000</f>
        <v>13344.424999999999</v>
      </c>
      <c r="L14" s="1175">
        <f>1810749/1000</f>
        <v>1810.749</v>
      </c>
      <c r="M14" s="1175">
        <f>40297407/1000</f>
        <v>40297.406999999999</v>
      </c>
      <c r="N14" s="1175">
        <f>19960552/1000</f>
        <v>19960.552</v>
      </c>
      <c r="O14" s="1175">
        <f>3846767/1000</f>
        <v>3846.7669999999998</v>
      </c>
      <c r="P14" s="300">
        <f>18900692/1000</f>
        <v>18900.691999999999</v>
      </c>
    </row>
    <row r="15" spans="1:16">
      <c r="A15" s="298"/>
      <c r="B15" s="1174" t="s">
        <v>84</v>
      </c>
      <c r="C15" s="1175">
        <v>61546.6</v>
      </c>
      <c r="D15" s="1175">
        <v>21482.3</v>
      </c>
      <c r="E15" s="1175">
        <v>6645.8</v>
      </c>
      <c r="F15" s="1175">
        <v>3603.8</v>
      </c>
      <c r="G15" s="1175">
        <v>3258.1</v>
      </c>
      <c r="H15" s="1175">
        <v>7539.3</v>
      </c>
      <c r="I15" s="1175">
        <v>24468.2</v>
      </c>
      <c r="J15" s="1175">
        <v>19304.8</v>
      </c>
      <c r="K15" s="1175">
        <v>14126.5</v>
      </c>
      <c r="L15" s="1175">
        <v>1469.6</v>
      </c>
      <c r="M15" s="1175">
        <v>39286.400000000001</v>
      </c>
      <c r="N15" s="1175">
        <v>18464.8</v>
      </c>
      <c r="O15" s="1175">
        <v>3567.1</v>
      </c>
      <c r="P15" s="300">
        <v>18018.400000000001</v>
      </c>
    </row>
    <row r="16" spans="1:16">
      <c r="A16" s="263"/>
      <c r="B16" s="296"/>
      <c r="C16" s="839"/>
      <c r="D16" s="839"/>
      <c r="E16" s="839"/>
      <c r="F16" s="839"/>
      <c r="G16" s="839"/>
      <c r="H16" s="839"/>
      <c r="I16" s="839"/>
      <c r="J16" s="839"/>
      <c r="K16" s="839"/>
      <c r="L16" s="839"/>
      <c r="M16" s="839"/>
      <c r="N16" s="839"/>
      <c r="O16" s="839"/>
      <c r="P16" s="185"/>
    </row>
    <row r="17" spans="1:16">
      <c r="A17" s="297">
        <v>2019</v>
      </c>
      <c r="B17" s="296" t="s">
        <v>91</v>
      </c>
      <c r="C17" s="1179">
        <v>62565.5</v>
      </c>
      <c r="D17" s="1179">
        <v>20770</v>
      </c>
      <c r="E17" s="1179">
        <v>6177.7</v>
      </c>
      <c r="F17" s="1179">
        <v>3740.5</v>
      </c>
      <c r="G17" s="1179">
        <v>3273.6</v>
      </c>
      <c r="H17" s="1179">
        <v>7127.3</v>
      </c>
      <c r="I17" s="1179">
        <v>25230.3</v>
      </c>
      <c r="J17" s="1179">
        <v>20792.400000000001</v>
      </c>
      <c r="K17" s="1179">
        <v>14468.9</v>
      </c>
      <c r="L17" s="1179">
        <v>2096.3000000000002</v>
      </c>
      <c r="M17" s="839">
        <v>41025.1</v>
      </c>
      <c r="N17" s="839">
        <v>18671.3</v>
      </c>
      <c r="O17" s="839">
        <v>4041.8</v>
      </c>
      <c r="P17" s="185">
        <v>20008.400000000001</v>
      </c>
    </row>
    <row r="18" spans="1:16">
      <c r="A18" s="297"/>
      <c r="B18" s="273"/>
      <c r="C18" s="250"/>
      <c r="D18" s="250"/>
      <c r="E18" s="250"/>
      <c r="F18" s="250"/>
      <c r="G18" s="250"/>
      <c r="H18" s="250"/>
      <c r="I18" s="250"/>
      <c r="J18" s="250"/>
      <c r="K18" s="250"/>
      <c r="L18" s="250"/>
      <c r="M18" s="995"/>
      <c r="N18" s="995"/>
      <c r="O18" s="995"/>
      <c r="P18" s="995"/>
    </row>
    <row r="19" spans="1:16" ht="22.5" customHeight="1">
      <c r="A19" s="1543" t="s">
        <v>310</v>
      </c>
      <c r="B19" s="1543"/>
      <c r="C19" s="1543"/>
      <c r="D19" s="1543"/>
      <c r="E19" s="1543"/>
      <c r="F19" s="1543"/>
      <c r="G19" s="1543"/>
      <c r="H19" s="1543"/>
      <c r="I19" s="1543"/>
      <c r="J19" s="1543"/>
      <c r="K19" s="1543"/>
      <c r="L19" s="1543"/>
      <c r="M19" s="1543"/>
      <c r="N19" s="1543"/>
      <c r="O19" s="1543"/>
      <c r="P19" s="1543"/>
    </row>
    <row r="20" spans="1:16" ht="24" customHeight="1">
      <c r="A20" s="1544" t="s">
        <v>311</v>
      </c>
      <c r="B20" s="1544"/>
      <c r="C20" s="1544"/>
      <c r="D20" s="1544"/>
      <c r="E20" s="1544"/>
      <c r="F20" s="1544"/>
      <c r="G20" s="1544"/>
      <c r="H20" s="1544"/>
      <c r="I20" s="1544"/>
      <c r="J20" s="1544"/>
      <c r="K20" s="1544"/>
      <c r="L20" s="1544"/>
      <c r="M20" s="1544"/>
      <c r="N20" s="1544"/>
      <c r="O20" s="1544"/>
      <c r="P20" s="1544"/>
    </row>
  </sheetData>
  <mergeCells count="19">
    <mergeCell ref="C8:P8"/>
    <mergeCell ref="A19:P19"/>
    <mergeCell ref="A20:P20"/>
    <mergeCell ref="A5:B8"/>
    <mergeCell ref="C5:L5"/>
    <mergeCell ref="P5:P7"/>
    <mergeCell ref="C6:C7"/>
    <mergeCell ref="I6:I7"/>
    <mergeCell ref="K6:K7"/>
    <mergeCell ref="L6:L7"/>
    <mergeCell ref="M6:M7"/>
    <mergeCell ref="N6:N7"/>
    <mergeCell ref="O6:O7"/>
    <mergeCell ref="A4:L4"/>
    <mergeCell ref="A1:L1"/>
    <mergeCell ref="N1:P1"/>
    <mergeCell ref="A2:L2"/>
    <mergeCell ref="N2:P2"/>
    <mergeCell ref="A3:L3"/>
  </mergeCells>
  <hyperlinks>
    <hyperlink ref="N2" location="'Spis tablic     List of tables'!A1" display="Powrót do spisu tablic"/>
    <hyperlink ref="N1" location="'Spis tablic     List of tables'!A1" display="Powrót do spisu tablic"/>
    <hyperlink ref="N1:P2" location="'Spis tablic     List of tables'!A34" display="Powrót do spisu tablic"/>
  </hyperlinks>
  <pageMargins left="0.7" right="0.7" top="0.75" bottom="0.75" header="0.3" footer="0.3"/>
  <pageSetup paperSize="9" scale="77"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7"/>
  <sheetViews>
    <sheetView showGridLines="0" zoomScaleNormal="100" workbookViewId="0">
      <selection sqref="A1:F1"/>
    </sheetView>
  </sheetViews>
  <sheetFormatPr defaultRowHeight="15"/>
  <cols>
    <col min="1" max="1" width="41.28515625" customWidth="1"/>
    <col min="2" max="5" width="10.42578125" customWidth="1"/>
    <col min="6" max="6" width="13.7109375" customWidth="1"/>
    <col min="7" max="7" width="10.42578125" customWidth="1"/>
    <col min="8" max="8" width="13.85546875" customWidth="1"/>
    <col min="9" max="9" width="15.85546875" customWidth="1"/>
    <col min="10" max="11" width="10.42578125" customWidth="1"/>
  </cols>
  <sheetData>
    <row r="1" spans="1:11">
      <c r="A1" s="1545" t="s">
        <v>312</v>
      </c>
      <c r="B1" s="1545"/>
      <c r="C1" s="1545"/>
      <c r="D1" s="1545"/>
      <c r="E1" s="1545"/>
      <c r="F1" s="1545"/>
      <c r="G1" s="208"/>
      <c r="H1" s="208"/>
      <c r="I1" s="301"/>
      <c r="J1" s="1292" t="s">
        <v>1</v>
      </c>
      <c r="K1" s="1292"/>
    </row>
    <row r="2" spans="1:11">
      <c r="A2" s="1546" t="s">
        <v>1243</v>
      </c>
      <c r="B2" s="1547"/>
      <c r="C2" s="1547"/>
      <c r="D2" s="1547"/>
      <c r="E2" s="1547"/>
      <c r="F2" s="1547"/>
      <c r="G2" s="54"/>
      <c r="H2" s="54"/>
      <c r="I2" s="301"/>
      <c r="J2" s="1275" t="s">
        <v>3</v>
      </c>
      <c r="K2" s="1275"/>
    </row>
    <row r="3" spans="1:11">
      <c r="A3" s="1548" t="s">
        <v>313</v>
      </c>
      <c r="B3" s="1548"/>
      <c r="C3" s="1548"/>
      <c r="D3" s="1548"/>
      <c r="E3" s="1548"/>
      <c r="F3" s="1548"/>
      <c r="G3" s="60"/>
      <c r="H3" s="60"/>
      <c r="I3" s="60"/>
      <c r="J3" s="60"/>
      <c r="K3" s="60"/>
    </row>
    <row r="4" spans="1:11">
      <c r="A4" s="1549" t="s">
        <v>1244</v>
      </c>
      <c r="B4" s="1548"/>
      <c r="C4" s="1548"/>
      <c r="D4" s="1548"/>
      <c r="E4" s="1548"/>
      <c r="F4" s="1548"/>
      <c r="G4" s="67"/>
      <c r="H4" s="67"/>
      <c r="I4" s="67"/>
      <c r="J4" s="67"/>
      <c r="K4" s="67"/>
    </row>
    <row r="5" spans="1:11">
      <c r="A5" s="1283" t="s">
        <v>1646</v>
      </c>
      <c r="B5" s="1495"/>
      <c r="C5" s="1495"/>
      <c r="D5" s="1495"/>
      <c r="E5" s="1495"/>
      <c r="F5" s="1495"/>
      <c r="G5" s="1495"/>
      <c r="H5" s="1496"/>
      <c r="I5" s="1393"/>
      <c r="J5" s="1495"/>
      <c r="K5" s="1495"/>
    </row>
    <row r="6" spans="1:11">
      <c r="A6" s="1285"/>
      <c r="B6" s="1398" t="s">
        <v>327</v>
      </c>
      <c r="C6" s="221"/>
      <c r="D6" s="232"/>
      <c r="E6" s="234"/>
      <c r="F6" s="221"/>
      <c r="G6" s="232"/>
      <c r="H6" s="1374" t="s">
        <v>1648</v>
      </c>
      <c r="I6" s="1375" t="s">
        <v>1649</v>
      </c>
      <c r="J6" s="1374" t="s">
        <v>1650</v>
      </c>
      <c r="K6" s="1393" t="s">
        <v>1651</v>
      </c>
    </row>
    <row r="7" spans="1:11">
      <c r="A7" s="1285"/>
      <c r="B7" s="1398"/>
      <c r="C7" s="1375" t="s">
        <v>314</v>
      </c>
      <c r="D7" s="1374" t="s">
        <v>315</v>
      </c>
      <c r="E7" s="1374" t="s">
        <v>316</v>
      </c>
      <c r="F7" s="1394" t="s">
        <v>1656</v>
      </c>
      <c r="G7" s="1374" t="s">
        <v>1647</v>
      </c>
      <c r="H7" s="1375"/>
      <c r="I7" s="1375"/>
      <c r="J7" s="1375"/>
      <c r="K7" s="1394"/>
    </row>
    <row r="8" spans="1:11">
      <c r="A8" s="1285"/>
      <c r="B8" s="1398"/>
      <c r="C8" s="1375"/>
      <c r="D8" s="1375"/>
      <c r="E8" s="1375"/>
      <c r="F8" s="1394"/>
      <c r="G8" s="1375"/>
      <c r="H8" s="1375"/>
      <c r="I8" s="1375"/>
      <c r="J8" s="1375"/>
      <c r="K8" s="1394"/>
    </row>
    <row r="9" spans="1:11">
      <c r="A9" s="1285"/>
      <c r="B9" s="1398"/>
      <c r="C9" s="1375"/>
      <c r="D9" s="1375"/>
      <c r="E9" s="1375"/>
      <c r="F9" s="1394"/>
      <c r="G9" s="1375"/>
      <c r="H9" s="1375"/>
      <c r="I9" s="1375"/>
      <c r="J9" s="1375"/>
      <c r="K9" s="1394"/>
    </row>
    <row r="10" spans="1:11">
      <c r="A10" s="1285"/>
      <c r="B10" s="1398"/>
      <c r="C10" s="1375"/>
      <c r="D10" s="1375"/>
      <c r="E10" s="1375"/>
      <c r="F10" s="1394"/>
      <c r="G10" s="1375"/>
      <c r="H10" s="1375"/>
      <c r="I10" s="1375"/>
      <c r="J10" s="1375"/>
      <c r="K10" s="1394"/>
    </row>
    <row r="11" spans="1:11">
      <c r="A11" s="1285"/>
      <c r="B11" s="1398"/>
      <c r="C11" s="1375"/>
      <c r="D11" s="1375"/>
      <c r="E11" s="1375"/>
      <c r="F11" s="1394"/>
      <c r="G11" s="1375"/>
      <c r="H11" s="1375"/>
      <c r="I11" s="1375"/>
      <c r="J11" s="1375"/>
      <c r="K11" s="1394"/>
    </row>
    <row r="12" spans="1:11" ht="10.5" customHeight="1">
      <c r="A12" s="1285"/>
      <c r="B12" s="1398"/>
      <c r="C12" s="1375"/>
      <c r="D12" s="1375"/>
      <c r="E12" s="1375"/>
      <c r="F12" s="1394"/>
      <c r="G12" s="1375"/>
      <c r="H12" s="1375"/>
      <c r="I12" s="1375"/>
      <c r="J12" s="1375"/>
      <c r="K12" s="1394"/>
    </row>
    <row r="13" spans="1:11" ht="6" customHeight="1">
      <c r="A13" s="1285"/>
      <c r="B13" s="1550"/>
      <c r="C13" s="1375"/>
      <c r="D13" s="1375"/>
      <c r="E13" s="1375"/>
      <c r="F13" s="1394"/>
      <c r="G13" s="1375"/>
      <c r="H13" s="1551"/>
      <c r="I13" s="1551"/>
      <c r="J13" s="1551"/>
      <c r="K13" s="1498"/>
    </row>
    <row r="14" spans="1:11">
      <c r="A14" s="1285"/>
      <c r="B14" s="1552" t="s">
        <v>1577</v>
      </c>
      <c r="C14" s="1552"/>
      <c r="D14" s="1552"/>
      <c r="E14" s="1552"/>
      <c r="F14" s="1552"/>
      <c r="G14" s="1552"/>
      <c r="H14" s="1552"/>
      <c r="I14" s="1552"/>
      <c r="J14" s="1552"/>
      <c r="K14" s="1552"/>
    </row>
    <row r="15" spans="1:11">
      <c r="A15" s="302"/>
      <c r="B15" s="223"/>
      <c r="C15" s="223"/>
      <c r="D15" s="223"/>
      <c r="E15" s="223"/>
      <c r="F15" s="223"/>
      <c r="G15" s="223"/>
      <c r="H15" s="223"/>
      <c r="I15" s="223"/>
      <c r="J15" s="223"/>
      <c r="K15" s="224"/>
    </row>
    <row r="16" spans="1:11">
      <c r="A16" s="303" t="s">
        <v>317</v>
      </c>
      <c r="B16" s="1184">
        <v>62565.5</v>
      </c>
      <c r="C16" s="1184">
        <v>20770</v>
      </c>
      <c r="D16" s="1184">
        <v>3273.6</v>
      </c>
      <c r="E16" s="1184">
        <v>7127.3</v>
      </c>
      <c r="F16" s="1184">
        <v>25230.3</v>
      </c>
      <c r="G16" s="1184">
        <v>20792.400000000001</v>
      </c>
      <c r="H16" s="1184">
        <v>14468.9</v>
      </c>
      <c r="I16" s="1184">
        <v>41025.1</v>
      </c>
      <c r="J16" s="1184">
        <v>7392.5</v>
      </c>
      <c r="K16" s="304">
        <v>18671.3</v>
      </c>
    </row>
    <row r="17" spans="1:11">
      <c r="A17" s="305" t="s">
        <v>318</v>
      </c>
      <c r="B17" s="1185"/>
      <c r="C17" s="1185"/>
      <c r="D17" s="1185"/>
      <c r="E17" s="1185"/>
      <c r="F17" s="1185"/>
      <c r="G17" s="1185"/>
      <c r="H17" s="1185"/>
      <c r="I17" s="1185"/>
      <c r="J17" s="1185"/>
      <c r="K17" s="1186"/>
    </row>
    <row r="18" spans="1:11">
      <c r="A18" s="307" t="s">
        <v>319</v>
      </c>
      <c r="B18" s="1187"/>
      <c r="C18" s="1187"/>
      <c r="D18" s="1187"/>
      <c r="E18" s="1187"/>
      <c r="F18" s="1187"/>
      <c r="G18" s="1187"/>
      <c r="H18" s="1187"/>
      <c r="I18" s="1187"/>
      <c r="J18" s="1187"/>
      <c r="K18" s="1188"/>
    </row>
    <row r="19" spans="1:11">
      <c r="A19" s="308" t="s">
        <v>320</v>
      </c>
      <c r="B19" s="1187"/>
      <c r="C19" s="1187"/>
      <c r="D19" s="1187"/>
      <c r="E19" s="1187"/>
      <c r="F19" s="1187"/>
      <c r="G19" s="1187"/>
      <c r="H19" s="1187"/>
      <c r="I19" s="1187"/>
      <c r="J19" s="1187"/>
      <c r="K19" s="1188"/>
    </row>
    <row r="20" spans="1:11">
      <c r="A20" s="307" t="s">
        <v>321</v>
      </c>
      <c r="B20" s="1189">
        <v>30094</v>
      </c>
      <c r="C20" s="1189">
        <v>11620.9</v>
      </c>
      <c r="D20" s="1189">
        <v>2960.3</v>
      </c>
      <c r="E20" s="1189">
        <v>598.29999999999995</v>
      </c>
      <c r="F20" s="1189">
        <v>12178.5</v>
      </c>
      <c r="G20" s="1189">
        <v>9262.2999999999993</v>
      </c>
      <c r="H20" s="1189">
        <v>5600.9</v>
      </c>
      <c r="I20" s="1189">
        <v>17857.099999999999</v>
      </c>
      <c r="J20" s="1189">
        <v>3470.3</v>
      </c>
      <c r="K20" s="1190">
        <v>7972.1</v>
      </c>
    </row>
    <row r="21" spans="1:11">
      <c r="A21" s="308" t="s">
        <v>322</v>
      </c>
      <c r="B21" s="1179"/>
      <c r="C21" s="1179"/>
      <c r="D21" s="1179"/>
      <c r="E21" s="1179"/>
      <c r="F21" s="1179"/>
      <c r="G21" s="1179"/>
      <c r="H21" s="1179"/>
      <c r="I21" s="1179"/>
      <c r="J21" s="1179"/>
      <c r="K21" s="251"/>
    </row>
    <row r="22" spans="1:11" ht="27.75" customHeight="1">
      <c r="A22" s="309" t="s">
        <v>1598</v>
      </c>
      <c r="B22" s="310">
        <v>5596.2</v>
      </c>
      <c r="C22" s="1179">
        <v>661.7</v>
      </c>
      <c r="D22" s="1179">
        <v>28.1</v>
      </c>
      <c r="E22" s="1179">
        <v>567.9</v>
      </c>
      <c r="F22" s="1179">
        <v>3084.7</v>
      </c>
      <c r="G22" s="1179">
        <v>2838.2</v>
      </c>
      <c r="H22" s="1179">
        <v>1458.6</v>
      </c>
      <c r="I22" s="1179">
        <v>4884.5</v>
      </c>
      <c r="J22" s="1179">
        <v>89.5</v>
      </c>
      <c r="K22" s="251">
        <v>1257.7</v>
      </c>
    </row>
    <row r="23" spans="1:11">
      <c r="A23" s="308" t="s">
        <v>323</v>
      </c>
      <c r="B23" s="1187"/>
      <c r="C23" s="1187"/>
      <c r="D23" s="1187"/>
      <c r="E23" s="1187"/>
      <c r="F23" s="1187"/>
      <c r="G23" s="1187"/>
      <c r="H23" s="1187"/>
      <c r="I23" s="1187"/>
      <c r="J23" s="1187"/>
      <c r="K23" s="1188"/>
    </row>
    <row r="24" spans="1:11" ht="25.5">
      <c r="A24" s="311" t="s">
        <v>1599</v>
      </c>
      <c r="B24" s="1189">
        <v>544.6</v>
      </c>
      <c r="C24" s="1189">
        <v>19.7</v>
      </c>
      <c r="D24" s="1189">
        <v>0.1</v>
      </c>
      <c r="E24" s="1189">
        <v>2.1</v>
      </c>
      <c r="F24" s="1189">
        <v>161.19999999999999</v>
      </c>
      <c r="G24" s="1189">
        <v>129.1</v>
      </c>
      <c r="H24" s="1189">
        <v>318.7</v>
      </c>
      <c r="I24" s="1189">
        <v>198.4</v>
      </c>
      <c r="J24" s="1189">
        <v>28.7</v>
      </c>
      <c r="K24" s="1190">
        <v>79.8</v>
      </c>
    </row>
    <row r="25" spans="1:11" ht="24">
      <c r="A25" s="312" t="s">
        <v>1600</v>
      </c>
      <c r="B25" s="313"/>
      <c r="C25" s="313"/>
      <c r="D25" s="313"/>
      <c r="E25" s="313"/>
      <c r="F25" s="313"/>
      <c r="G25" s="313"/>
      <c r="H25" s="313"/>
      <c r="I25" s="313"/>
      <c r="J25" s="313"/>
      <c r="K25" s="314"/>
    </row>
    <row r="26" spans="1:11" ht="28.5" customHeight="1">
      <c r="A26" s="1229" t="s">
        <v>324</v>
      </c>
      <c r="B26" s="1229"/>
      <c r="C26" s="1229"/>
      <c r="D26" s="1229"/>
      <c r="E26" s="1229"/>
      <c r="F26" s="1229"/>
      <c r="G26" s="1229"/>
      <c r="H26" s="1229"/>
      <c r="I26" s="1229"/>
      <c r="J26" s="1229"/>
      <c r="K26" s="1229"/>
    </row>
    <row r="27" spans="1:11" ht="24.75" customHeight="1">
      <c r="A27" s="1271" t="s">
        <v>1652</v>
      </c>
      <c r="B27" s="1271"/>
      <c r="C27" s="1271"/>
      <c r="D27" s="1271"/>
      <c r="E27" s="1271"/>
      <c r="F27" s="1271"/>
      <c r="G27" s="1271"/>
      <c r="H27" s="1271"/>
      <c r="I27" s="1271"/>
      <c r="J27" s="1271"/>
      <c r="K27" s="1271"/>
    </row>
  </sheetData>
  <mergeCells count="22">
    <mergeCell ref="A27:K27"/>
    <mergeCell ref="D7:D13"/>
    <mergeCell ref="E7:E13"/>
    <mergeCell ref="F7:F13"/>
    <mergeCell ref="G7:G13"/>
    <mergeCell ref="B14:K14"/>
    <mergeCell ref="A26:K26"/>
    <mergeCell ref="A4:F4"/>
    <mergeCell ref="A5:A14"/>
    <mergeCell ref="B5:H5"/>
    <mergeCell ref="I5:K5"/>
    <mergeCell ref="B6:B13"/>
    <mergeCell ref="H6:H13"/>
    <mergeCell ref="I6:I13"/>
    <mergeCell ref="J6:J13"/>
    <mergeCell ref="K6:K13"/>
    <mergeCell ref="C7:C13"/>
    <mergeCell ref="A1:F1"/>
    <mergeCell ref="J1:K1"/>
    <mergeCell ref="A2:F2"/>
    <mergeCell ref="J2:K2"/>
    <mergeCell ref="A3:F3"/>
  </mergeCells>
  <hyperlinks>
    <hyperlink ref="J1" location="'Spis tablic     List of tables'!A1" display="Powrót do spisu tablic"/>
    <hyperlink ref="G1:G2" location="'Spis tablic     List of tables'!A1" display="Powrót do spisu tablic"/>
    <hyperlink ref="J2" location="'Spis tablic     List of tables'!A37" display="Return to list of tables"/>
    <hyperlink ref="J1:K2" location="'Spis tablic     List of tables'!A35" display="Powrót do spisu tablic"/>
  </hyperlink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9"/>
  <sheetViews>
    <sheetView showGridLines="0" zoomScaleNormal="100" workbookViewId="0">
      <selection sqref="A1:G1"/>
    </sheetView>
  </sheetViews>
  <sheetFormatPr defaultRowHeight="15"/>
  <cols>
    <col min="1" max="1" width="40.7109375" customWidth="1"/>
    <col min="2" max="7" width="10.42578125" customWidth="1"/>
    <col min="8" max="8" width="14.42578125" customWidth="1"/>
    <col min="9" max="9" width="14.7109375" customWidth="1"/>
    <col min="10" max="11" width="10.42578125" customWidth="1"/>
  </cols>
  <sheetData>
    <row r="1" spans="1:11">
      <c r="A1" s="1251" t="s">
        <v>325</v>
      </c>
      <c r="B1" s="1251"/>
      <c r="C1" s="1251"/>
      <c r="D1" s="1251"/>
      <c r="E1" s="1251"/>
      <c r="F1" s="1251"/>
      <c r="G1" s="1251"/>
      <c r="H1" s="208"/>
      <c r="I1" s="315"/>
      <c r="J1" s="1371" t="s">
        <v>1</v>
      </c>
      <c r="K1" s="1371"/>
    </row>
    <row r="2" spans="1:11">
      <c r="A2" s="1554" t="s">
        <v>1245</v>
      </c>
      <c r="B2" s="1554"/>
      <c r="C2" s="1554"/>
      <c r="D2" s="1554"/>
      <c r="E2" s="1554"/>
      <c r="F2" s="1554"/>
      <c r="G2" s="1554"/>
      <c r="H2" s="54"/>
      <c r="I2" s="315"/>
      <c r="J2" s="1275" t="s">
        <v>3</v>
      </c>
      <c r="K2" s="1275"/>
    </row>
    <row r="3" spans="1:11">
      <c r="A3" s="1373" t="s">
        <v>326</v>
      </c>
      <c r="B3" s="1373"/>
      <c r="C3" s="1373"/>
      <c r="D3" s="1373"/>
      <c r="E3" s="1373"/>
      <c r="F3" s="1373"/>
      <c r="G3" s="1373"/>
      <c r="H3" s="156"/>
      <c r="I3" s="156"/>
      <c r="J3" s="156"/>
      <c r="K3" s="156"/>
    </row>
    <row r="4" spans="1:11">
      <c r="A4" s="1553" t="s">
        <v>1246</v>
      </c>
      <c r="B4" s="1553"/>
      <c r="C4" s="1553"/>
      <c r="D4" s="1553"/>
      <c r="E4" s="1553"/>
      <c r="F4" s="1553"/>
      <c r="G4" s="1553"/>
      <c r="H4" s="182"/>
      <c r="I4" s="182"/>
      <c r="J4" s="182"/>
      <c r="K4" s="182"/>
    </row>
    <row r="5" spans="1:11">
      <c r="A5" s="1283" t="s">
        <v>1646</v>
      </c>
      <c r="B5" s="1495"/>
      <c r="C5" s="1495"/>
      <c r="D5" s="1495"/>
      <c r="E5" s="1495"/>
      <c r="F5" s="1495"/>
      <c r="G5" s="1495"/>
      <c r="H5" s="1496"/>
      <c r="I5" s="1393"/>
      <c r="J5" s="1495"/>
      <c r="K5" s="1495"/>
    </row>
    <row r="6" spans="1:11">
      <c r="A6" s="1285"/>
      <c r="B6" s="1398" t="s">
        <v>327</v>
      </c>
      <c r="C6" s="221"/>
      <c r="D6" s="232"/>
      <c r="E6" s="234"/>
      <c r="F6" s="221"/>
      <c r="G6" s="232"/>
      <c r="H6" s="1374" t="s">
        <v>1648</v>
      </c>
      <c r="I6" s="1375" t="s">
        <v>1649</v>
      </c>
      <c r="J6" s="1374" t="s">
        <v>1654</v>
      </c>
      <c r="K6" s="1393" t="s">
        <v>1655</v>
      </c>
    </row>
    <row r="7" spans="1:11">
      <c r="A7" s="1285"/>
      <c r="B7" s="1398"/>
      <c r="C7" s="1375" t="s">
        <v>328</v>
      </c>
      <c r="D7" s="1374" t="s">
        <v>329</v>
      </c>
      <c r="E7" s="1374" t="s">
        <v>316</v>
      </c>
      <c r="F7" s="1394" t="s">
        <v>1656</v>
      </c>
      <c r="G7" s="1393" t="s">
        <v>1647</v>
      </c>
      <c r="H7" s="1375"/>
      <c r="I7" s="1375"/>
      <c r="J7" s="1375"/>
      <c r="K7" s="1394"/>
    </row>
    <row r="8" spans="1:11">
      <c r="A8" s="1285"/>
      <c r="B8" s="1398"/>
      <c r="C8" s="1375"/>
      <c r="D8" s="1375"/>
      <c r="E8" s="1375"/>
      <c r="F8" s="1394"/>
      <c r="G8" s="1394"/>
      <c r="H8" s="1375"/>
      <c r="I8" s="1375"/>
      <c r="J8" s="1375"/>
      <c r="K8" s="1394"/>
    </row>
    <row r="9" spans="1:11">
      <c r="A9" s="1285"/>
      <c r="B9" s="1398"/>
      <c r="C9" s="1375"/>
      <c r="D9" s="1375"/>
      <c r="E9" s="1375"/>
      <c r="F9" s="1394"/>
      <c r="G9" s="1394"/>
      <c r="H9" s="1375"/>
      <c r="I9" s="1375"/>
      <c r="J9" s="1375"/>
      <c r="K9" s="1394"/>
    </row>
    <row r="10" spans="1:11">
      <c r="A10" s="1285"/>
      <c r="B10" s="1398"/>
      <c r="C10" s="1375"/>
      <c r="D10" s="1375"/>
      <c r="E10" s="1375"/>
      <c r="F10" s="1394"/>
      <c r="G10" s="1394"/>
      <c r="H10" s="1375"/>
      <c r="I10" s="1375"/>
      <c r="J10" s="1375"/>
      <c r="K10" s="1394"/>
    </row>
    <row r="11" spans="1:11">
      <c r="A11" s="1285"/>
      <c r="B11" s="1398"/>
      <c r="C11" s="1375"/>
      <c r="D11" s="1375"/>
      <c r="E11" s="1375"/>
      <c r="F11" s="1394"/>
      <c r="G11" s="1394"/>
      <c r="H11" s="1375"/>
      <c r="I11" s="1375"/>
      <c r="J11" s="1375"/>
      <c r="K11" s="1394"/>
    </row>
    <row r="12" spans="1:11" ht="9" customHeight="1">
      <c r="A12" s="1285"/>
      <c r="B12" s="1398"/>
      <c r="C12" s="1375"/>
      <c r="D12" s="1375"/>
      <c r="E12" s="1375"/>
      <c r="F12" s="1394"/>
      <c r="G12" s="1394"/>
      <c r="H12" s="1375"/>
      <c r="I12" s="1375"/>
      <c r="J12" s="1375"/>
      <c r="K12" s="1394"/>
    </row>
    <row r="13" spans="1:11" ht="8.25" customHeight="1">
      <c r="A13" s="1285"/>
      <c r="B13" s="1550"/>
      <c r="C13" s="1551"/>
      <c r="D13" s="1551"/>
      <c r="E13" s="1551"/>
      <c r="F13" s="1498"/>
      <c r="G13" s="1498"/>
      <c r="H13" s="1551"/>
      <c r="I13" s="1551"/>
      <c r="J13" s="1551"/>
      <c r="K13" s="1498"/>
    </row>
    <row r="14" spans="1:11">
      <c r="A14" s="1285"/>
      <c r="B14" s="1552" t="s">
        <v>1588</v>
      </c>
      <c r="C14" s="1552"/>
      <c r="D14" s="1552"/>
      <c r="E14" s="1552"/>
      <c r="F14" s="1552"/>
      <c r="G14" s="1552"/>
      <c r="H14" s="1552"/>
      <c r="I14" s="1552"/>
      <c r="J14" s="1552"/>
      <c r="K14" s="1552"/>
    </row>
    <row r="15" spans="1:11">
      <c r="A15" s="316"/>
      <c r="B15" s="317"/>
      <c r="C15" s="317"/>
      <c r="D15" s="317"/>
      <c r="E15" s="317"/>
      <c r="F15" s="317"/>
      <c r="G15" s="317"/>
      <c r="H15" s="317"/>
      <c r="I15" s="317"/>
      <c r="J15" s="317"/>
      <c r="K15" s="318"/>
    </row>
    <row r="16" spans="1:11">
      <c r="A16" s="319" t="s">
        <v>330</v>
      </c>
      <c r="B16" s="1129">
        <v>3627.4</v>
      </c>
      <c r="C16" s="1129">
        <v>1699.3</v>
      </c>
      <c r="D16" s="1129">
        <v>145.30000000000001</v>
      </c>
      <c r="E16" s="1129">
        <v>328.6</v>
      </c>
      <c r="F16" s="1129">
        <v>1066.7</v>
      </c>
      <c r="G16" s="1129">
        <v>952.7</v>
      </c>
      <c r="H16" s="1129">
        <v>486.5</v>
      </c>
      <c r="I16" s="1129">
        <v>1886.8</v>
      </c>
      <c r="J16" s="1129">
        <v>422.8</v>
      </c>
      <c r="K16" s="1128">
        <v>682.3</v>
      </c>
    </row>
    <row r="17" spans="1:11">
      <c r="A17" s="321" t="s">
        <v>331</v>
      </c>
      <c r="B17" s="1129"/>
      <c r="C17" s="322"/>
      <c r="D17" s="1129"/>
      <c r="E17" s="322"/>
      <c r="F17" s="1129"/>
      <c r="G17" s="322"/>
      <c r="H17" s="1129"/>
      <c r="I17" s="322"/>
      <c r="J17" s="1129"/>
      <c r="K17" s="1128"/>
    </row>
    <row r="18" spans="1:11">
      <c r="A18" s="319" t="s">
        <v>332</v>
      </c>
      <c r="B18" s="1129">
        <v>12628.6</v>
      </c>
      <c r="C18" s="1129">
        <v>5512.9</v>
      </c>
      <c r="D18" s="1129">
        <v>75</v>
      </c>
      <c r="E18" s="1129">
        <v>5191.8</v>
      </c>
      <c r="F18" s="1129">
        <v>4848.2</v>
      </c>
      <c r="G18" s="1129">
        <v>4492.6000000000004</v>
      </c>
      <c r="H18" s="1129">
        <v>2180.1999999999998</v>
      </c>
      <c r="I18" s="1129">
        <v>9874.2000000000007</v>
      </c>
      <c r="J18" s="1129">
        <v>1807.6</v>
      </c>
      <c r="K18" s="1128">
        <v>6500.5</v>
      </c>
    </row>
    <row r="19" spans="1:11">
      <c r="A19" s="321" t="s">
        <v>333</v>
      </c>
      <c r="B19" s="1129"/>
      <c r="C19" s="322"/>
      <c r="D19" s="1129"/>
      <c r="E19" s="322"/>
      <c r="F19" s="1129"/>
      <c r="G19" s="322"/>
      <c r="H19" s="1129"/>
      <c r="I19" s="322"/>
      <c r="J19" s="1129"/>
      <c r="K19" s="1128"/>
    </row>
    <row r="20" spans="1:11">
      <c r="A20" s="319" t="s">
        <v>334</v>
      </c>
      <c r="B20" s="1129">
        <v>3085.9</v>
      </c>
      <c r="C20" s="1129">
        <v>136.1</v>
      </c>
      <c r="D20" s="1191">
        <v>2</v>
      </c>
      <c r="E20" s="1129">
        <v>13.7</v>
      </c>
      <c r="F20" s="1129">
        <v>1928.9</v>
      </c>
      <c r="G20" s="1129">
        <v>1528</v>
      </c>
      <c r="H20" s="1129">
        <v>897.5</v>
      </c>
      <c r="I20" s="1129">
        <v>2026.6</v>
      </c>
      <c r="J20" s="1129">
        <v>257.60000000000002</v>
      </c>
      <c r="K20" s="1128">
        <v>1080.3</v>
      </c>
    </row>
    <row r="21" spans="1:11">
      <c r="A21" s="321" t="s">
        <v>335</v>
      </c>
      <c r="B21" s="1127"/>
      <c r="C21" s="323"/>
      <c r="D21" s="1127"/>
      <c r="E21" s="323"/>
      <c r="F21" s="1127"/>
      <c r="G21" s="323"/>
      <c r="H21" s="1127"/>
      <c r="I21" s="323"/>
      <c r="J21" s="1127"/>
      <c r="K21" s="1176"/>
    </row>
    <row r="22" spans="1:11">
      <c r="A22" s="319" t="s">
        <v>336</v>
      </c>
      <c r="B22" s="1129">
        <v>142.6</v>
      </c>
      <c r="C22" s="1129">
        <v>20.5</v>
      </c>
      <c r="D22" s="1191" t="s">
        <v>264</v>
      </c>
      <c r="E22" s="1129">
        <v>8.3000000000000007</v>
      </c>
      <c r="F22" s="1129">
        <v>49.4</v>
      </c>
      <c r="G22" s="1129">
        <v>36</v>
      </c>
      <c r="H22" s="1129">
        <v>65.400000000000006</v>
      </c>
      <c r="I22" s="1129">
        <v>124.7</v>
      </c>
      <c r="J22" s="1129">
        <v>41.1</v>
      </c>
      <c r="K22" s="1128">
        <v>43.8</v>
      </c>
    </row>
    <row r="23" spans="1:11">
      <c r="A23" s="321" t="s">
        <v>337</v>
      </c>
      <c r="B23" s="1127"/>
      <c r="C23" s="323"/>
      <c r="D23" s="1127"/>
      <c r="E23" s="323"/>
      <c r="F23" s="1127"/>
      <c r="G23" s="323"/>
      <c r="H23" s="1127"/>
      <c r="I23" s="323"/>
      <c r="J23" s="1127"/>
      <c r="K23" s="1176"/>
    </row>
    <row r="24" spans="1:11">
      <c r="A24" s="319" t="s">
        <v>338</v>
      </c>
      <c r="B24" s="1129">
        <v>1314.5</v>
      </c>
      <c r="C24" s="1129">
        <v>42.2</v>
      </c>
      <c r="D24" s="1129">
        <v>5</v>
      </c>
      <c r="E24" s="1129">
        <v>15.6</v>
      </c>
      <c r="F24" s="1129">
        <v>783</v>
      </c>
      <c r="G24" s="1129">
        <v>638.4</v>
      </c>
      <c r="H24" s="1129">
        <v>431.1</v>
      </c>
      <c r="I24" s="1129">
        <v>1058.8</v>
      </c>
      <c r="J24" s="1129">
        <v>356.4</v>
      </c>
      <c r="K24" s="1128">
        <v>327.10000000000002</v>
      </c>
    </row>
    <row r="25" spans="1:11">
      <c r="A25" s="321" t="s">
        <v>339</v>
      </c>
      <c r="B25" s="1127"/>
      <c r="C25" s="323"/>
      <c r="D25" s="1127"/>
      <c r="E25" s="323"/>
      <c r="F25" s="1127"/>
      <c r="G25" s="323"/>
      <c r="H25" s="1127"/>
      <c r="I25" s="323"/>
      <c r="J25" s="1127"/>
      <c r="K25" s="1176"/>
    </row>
    <row r="26" spans="1:11">
      <c r="A26" s="319" t="s">
        <v>340</v>
      </c>
      <c r="B26" s="1129">
        <v>2947.9</v>
      </c>
      <c r="C26" s="1129">
        <v>763</v>
      </c>
      <c r="D26" s="1129">
        <v>16.8</v>
      </c>
      <c r="E26" s="1129">
        <v>373.4</v>
      </c>
      <c r="F26" s="1129">
        <v>239.1</v>
      </c>
      <c r="G26" s="1129">
        <v>145.69999999999999</v>
      </c>
      <c r="H26" s="1129">
        <v>1876.5</v>
      </c>
      <c r="I26" s="1129">
        <v>832.5</v>
      </c>
      <c r="J26" s="1129">
        <v>46.4</v>
      </c>
      <c r="K26" s="1128">
        <v>159.6</v>
      </c>
    </row>
    <row r="27" spans="1:11">
      <c r="A27" s="321" t="s">
        <v>341</v>
      </c>
      <c r="B27" s="324"/>
      <c r="C27" s="325"/>
      <c r="D27" s="324"/>
      <c r="E27" s="325"/>
      <c r="F27" s="324"/>
      <c r="G27" s="325"/>
      <c r="H27" s="324"/>
      <c r="I27" s="325"/>
      <c r="J27" s="324"/>
      <c r="K27" s="326"/>
    </row>
    <row r="28" spans="1:11" ht="25.5" customHeight="1">
      <c r="A28" s="1556" t="s">
        <v>324</v>
      </c>
      <c r="B28" s="1556"/>
      <c r="C28" s="1556"/>
      <c r="D28" s="1556"/>
      <c r="E28" s="1556"/>
      <c r="F28" s="1556"/>
      <c r="G28" s="1556"/>
      <c r="H28" s="1556"/>
      <c r="I28" s="1556"/>
      <c r="J28" s="1556"/>
      <c r="K28" s="1556"/>
    </row>
    <row r="29" spans="1:11" ht="17.25" customHeight="1">
      <c r="A29" s="1555" t="s">
        <v>1653</v>
      </c>
      <c r="B29" s="1555"/>
      <c r="C29" s="1555"/>
      <c r="D29" s="1555"/>
      <c r="E29" s="1555"/>
      <c r="F29" s="1555"/>
      <c r="G29" s="1555"/>
      <c r="H29" s="1555"/>
      <c r="I29" s="1555"/>
      <c r="J29" s="1555"/>
      <c r="K29" s="1555"/>
    </row>
  </sheetData>
  <mergeCells count="22">
    <mergeCell ref="A29:K29"/>
    <mergeCell ref="A5:A14"/>
    <mergeCell ref="B5:H5"/>
    <mergeCell ref="I5:K5"/>
    <mergeCell ref="B6:B13"/>
    <mergeCell ref="H6:H13"/>
    <mergeCell ref="I6:I13"/>
    <mergeCell ref="J6:J13"/>
    <mergeCell ref="K6:K13"/>
    <mergeCell ref="C7:C13"/>
    <mergeCell ref="D7:D13"/>
    <mergeCell ref="E7:E13"/>
    <mergeCell ref="F7:F13"/>
    <mergeCell ref="G7:G13"/>
    <mergeCell ref="B14:K14"/>
    <mergeCell ref="A28:K28"/>
    <mergeCell ref="A4:G4"/>
    <mergeCell ref="A1:G1"/>
    <mergeCell ref="J1:K1"/>
    <mergeCell ref="A2:G2"/>
    <mergeCell ref="J2:K2"/>
    <mergeCell ref="A3:G3"/>
  </mergeCells>
  <hyperlinks>
    <hyperlink ref="J1" location="'Spis tablic     List of tables'!A1" display="Powrót do spisu tablic"/>
    <hyperlink ref="J2" location="'Spis tablic     List of tables'!A38" display="Return to list of tables"/>
    <hyperlink ref="J1:K2" location="'Spis tablic     List of tables'!A36" display="Powrót do spisu tablic"/>
  </hyperlinks>
  <pageMargins left="0.7" right="0.7" top="0.75" bottom="0.75" header="0.3" footer="0.3"/>
  <pageSetup paperSize="9" scale="8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0"/>
  <sheetViews>
    <sheetView showGridLines="0" zoomScaleNormal="100" workbookViewId="0">
      <selection sqref="A1:B1"/>
    </sheetView>
  </sheetViews>
  <sheetFormatPr defaultRowHeight="15"/>
  <cols>
    <col min="1" max="1" width="6.42578125" customWidth="1"/>
    <col min="2" max="2" width="17.85546875" customWidth="1"/>
    <col min="3" max="11" width="13.42578125" customWidth="1"/>
  </cols>
  <sheetData>
    <row r="1" spans="1:13" ht="15.75">
      <c r="A1" s="1560" t="s">
        <v>342</v>
      </c>
      <c r="B1" s="1560"/>
      <c r="C1" s="226"/>
      <c r="D1" s="226"/>
      <c r="E1" s="226"/>
      <c r="F1" s="226"/>
      <c r="G1" s="226"/>
      <c r="H1" s="226"/>
      <c r="I1" s="226"/>
      <c r="J1" s="1292" t="s">
        <v>1</v>
      </c>
      <c r="K1" s="1292"/>
    </row>
    <row r="2" spans="1:13" ht="15.75">
      <c r="A2" s="1561" t="s">
        <v>343</v>
      </c>
      <c r="B2" s="1561"/>
      <c r="C2" s="226"/>
      <c r="D2" s="226"/>
      <c r="E2" s="226"/>
      <c r="F2" s="226"/>
      <c r="G2" s="226"/>
      <c r="H2" s="226"/>
      <c r="I2" s="226"/>
      <c r="J2" s="1275" t="s">
        <v>3</v>
      </c>
      <c r="K2" s="1275"/>
    </row>
    <row r="3" spans="1:13" ht="15.75">
      <c r="A3" s="327"/>
      <c r="B3" s="327"/>
      <c r="C3" s="226"/>
      <c r="D3" s="226"/>
      <c r="E3" s="226"/>
      <c r="F3" s="226"/>
      <c r="G3" s="226"/>
      <c r="H3" s="226"/>
      <c r="I3" s="226"/>
      <c r="J3" s="328"/>
      <c r="K3" s="329"/>
    </row>
    <row r="4" spans="1:13">
      <c r="A4" s="1562" t="s">
        <v>344</v>
      </c>
      <c r="B4" s="1562"/>
      <c r="C4" s="1562"/>
      <c r="D4" s="1562"/>
      <c r="E4" s="1562"/>
      <c r="F4" s="1562"/>
      <c r="G4" s="230"/>
      <c r="H4" s="230"/>
      <c r="I4" s="230"/>
      <c r="J4" s="230"/>
      <c r="K4" s="330"/>
    </row>
    <row r="5" spans="1:13">
      <c r="A5" s="1396" t="s">
        <v>345</v>
      </c>
      <c r="B5" s="1396"/>
      <c r="C5" s="1396"/>
      <c r="D5" s="1396"/>
      <c r="E5" s="1396"/>
      <c r="F5" s="1396"/>
      <c r="G5" s="108"/>
      <c r="H5" s="108"/>
      <c r="I5" s="108"/>
      <c r="J5" s="108"/>
      <c r="K5" s="108"/>
    </row>
    <row r="6" spans="1:13">
      <c r="A6" s="1492" t="s">
        <v>346</v>
      </c>
      <c r="B6" s="1283"/>
      <c r="C6" s="1233" t="s">
        <v>347</v>
      </c>
      <c r="D6" s="231"/>
      <c r="E6" s="231"/>
      <c r="F6" s="231"/>
      <c r="G6" s="231"/>
      <c r="H6" s="231"/>
      <c r="I6" s="231"/>
      <c r="J6" s="231"/>
      <c r="K6" s="231"/>
    </row>
    <row r="7" spans="1:13" ht="84">
      <c r="A7" s="1284"/>
      <c r="B7" s="1285"/>
      <c r="C7" s="1234"/>
      <c r="D7" s="222" t="s">
        <v>348</v>
      </c>
      <c r="E7" s="220" t="s">
        <v>349</v>
      </c>
      <c r="F7" s="221" t="s">
        <v>350</v>
      </c>
      <c r="G7" s="220" t="s">
        <v>351</v>
      </c>
      <c r="H7" s="221" t="s">
        <v>352</v>
      </c>
      <c r="I7" s="220" t="s">
        <v>353</v>
      </c>
      <c r="J7" s="221" t="s">
        <v>354</v>
      </c>
      <c r="K7" s="221" t="s">
        <v>355</v>
      </c>
    </row>
    <row r="8" spans="1:13">
      <c r="A8" s="1563" t="s">
        <v>356</v>
      </c>
      <c r="B8" s="1563"/>
      <c r="C8" s="1563"/>
      <c r="D8" s="1563"/>
      <c r="E8" s="1563"/>
      <c r="F8" s="1563"/>
      <c r="G8" s="1563"/>
      <c r="H8" s="1563"/>
      <c r="I8" s="1563"/>
      <c r="J8" s="1563"/>
      <c r="K8" s="1563"/>
    </row>
    <row r="9" spans="1:13">
      <c r="A9" s="1564" t="s">
        <v>357</v>
      </c>
      <c r="B9" s="1564"/>
      <c r="C9" s="1564"/>
      <c r="D9" s="1564"/>
      <c r="E9" s="1564"/>
      <c r="F9" s="1564"/>
      <c r="G9" s="1564"/>
      <c r="H9" s="1564"/>
      <c r="I9" s="1564"/>
      <c r="J9" s="1564"/>
      <c r="K9" s="1564"/>
      <c r="L9" s="451"/>
      <c r="M9" s="451"/>
    </row>
    <row r="10" spans="1:13">
      <c r="A10" s="564">
        <v>2017</v>
      </c>
      <c r="B10" s="565" t="s">
        <v>84</v>
      </c>
      <c r="C10" s="405">
        <v>102.1</v>
      </c>
      <c r="D10" s="405">
        <v>104.2</v>
      </c>
      <c r="E10" s="405">
        <v>101.3</v>
      </c>
      <c r="F10" s="405">
        <v>94.3</v>
      </c>
      <c r="G10" s="1138">
        <v>101.3</v>
      </c>
      <c r="H10" s="1138">
        <v>101.9</v>
      </c>
      <c r="I10" s="405">
        <v>103.4</v>
      </c>
      <c r="J10" s="405">
        <v>102.1</v>
      </c>
      <c r="K10" s="477">
        <v>101.9</v>
      </c>
      <c r="L10" s="451"/>
      <c r="M10" s="451"/>
    </row>
    <row r="11" spans="1:13">
      <c r="A11" s="564">
        <v>2018</v>
      </c>
      <c r="B11" s="565" t="s">
        <v>84</v>
      </c>
      <c r="C11" s="404">
        <v>101.9</v>
      </c>
      <c r="D11" s="404">
        <v>103.5</v>
      </c>
      <c r="E11" s="404">
        <v>101.8</v>
      </c>
      <c r="F11" s="404">
        <v>97</v>
      </c>
      <c r="G11" s="404">
        <v>101.4</v>
      </c>
      <c r="H11" s="404">
        <v>102.6</v>
      </c>
      <c r="I11" s="404">
        <v>104.2</v>
      </c>
      <c r="J11" s="404">
        <v>101.8</v>
      </c>
      <c r="K11" s="403">
        <v>102.6</v>
      </c>
      <c r="L11" s="451"/>
      <c r="M11" s="451"/>
    </row>
    <row r="12" spans="1:13">
      <c r="A12" s="564"/>
      <c r="B12" s="565"/>
      <c r="C12" s="1139"/>
      <c r="D12" s="1139"/>
      <c r="E12" s="1139"/>
      <c r="F12" s="1139"/>
      <c r="G12" s="1139"/>
      <c r="H12" s="1139"/>
      <c r="I12" s="1139"/>
      <c r="J12" s="1139"/>
      <c r="K12" s="1140"/>
      <c r="L12" s="451"/>
      <c r="M12" s="451"/>
    </row>
    <row r="13" spans="1:13">
      <c r="A13" s="564">
        <v>2017</v>
      </c>
      <c r="B13" s="565" t="s">
        <v>169</v>
      </c>
      <c r="C13" s="404">
        <v>102.2</v>
      </c>
      <c r="D13" s="404">
        <v>105.3</v>
      </c>
      <c r="E13" s="404">
        <v>102</v>
      </c>
      <c r="F13" s="404">
        <v>95.9</v>
      </c>
      <c r="G13" s="404">
        <v>101.5</v>
      </c>
      <c r="H13" s="404">
        <v>102.8</v>
      </c>
      <c r="I13" s="404">
        <v>99.6</v>
      </c>
      <c r="J13" s="404">
        <v>101.9</v>
      </c>
      <c r="K13" s="403">
        <v>101.1</v>
      </c>
      <c r="L13" s="451"/>
      <c r="M13" s="451"/>
    </row>
    <row r="14" spans="1:13">
      <c r="A14" s="564"/>
      <c r="B14" s="565"/>
      <c r="C14" s="1141"/>
      <c r="D14" s="1141"/>
      <c r="E14" s="1141"/>
      <c r="F14" s="1141"/>
      <c r="G14" s="1141"/>
      <c r="H14" s="1141"/>
      <c r="I14" s="1141"/>
      <c r="J14" s="1141"/>
      <c r="K14" s="1142"/>
      <c r="L14" s="451"/>
      <c r="M14" s="451"/>
    </row>
    <row r="15" spans="1:13">
      <c r="A15" s="564">
        <v>2018</v>
      </c>
      <c r="B15" s="565" t="s">
        <v>91</v>
      </c>
      <c r="C15" s="1139">
        <v>101.7</v>
      </c>
      <c r="D15" s="1139">
        <v>104.1</v>
      </c>
      <c r="E15" s="1139">
        <v>101.6</v>
      </c>
      <c r="F15" s="1139">
        <v>96</v>
      </c>
      <c r="G15" s="1139">
        <v>101.2</v>
      </c>
      <c r="H15" s="1139">
        <v>102.4</v>
      </c>
      <c r="I15" s="1139">
        <v>98.3</v>
      </c>
      <c r="J15" s="1139">
        <v>101.7</v>
      </c>
      <c r="K15" s="1140">
        <v>101.3</v>
      </c>
      <c r="L15" s="451"/>
      <c r="M15" s="451"/>
    </row>
    <row r="16" spans="1:13">
      <c r="A16" s="160"/>
      <c r="B16" s="509" t="s">
        <v>167</v>
      </c>
      <c r="C16" s="544">
        <v>102.2</v>
      </c>
      <c r="D16" s="544">
        <v>104</v>
      </c>
      <c r="E16" s="544">
        <v>102.5</v>
      </c>
      <c r="F16" s="544">
        <v>97.7</v>
      </c>
      <c r="G16" s="544">
        <v>101.4</v>
      </c>
      <c r="H16" s="544">
        <v>102.6</v>
      </c>
      <c r="I16" s="544">
        <v>104.1</v>
      </c>
      <c r="J16" s="544">
        <v>101.5</v>
      </c>
      <c r="K16" s="185">
        <v>101.7</v>
      </c>
      <c r="L16" s="451"/>
      <c r="M16" s="451"/>
    </row>
    <row r="17" spans="1:13">
      <c r="A17" s="160"/>
      <c r="B17" s="405" t="s">
        <v>168</v>
      </c>
      <c r="C17" s="544">
        <v>102.3</v>
      </c>
      <c r="D17" s="544">
        <v>103.5</v>
      </c>
      <c r="E17" s="544">
        <v>102</v>
      </c>
      <c r="F17" s="544">
        <v>98</v>
      </c>
      <c r="G17" s="544">
        <v>101.6</v>
      </c>
      <c r="H17" s="544">
        <v>102.4</v>
      </c>
      <c r="I17" s="544">
        <v>108.2</v>
      </c>
      <c r="J17" s="544">
        <v>101.8</v>
      </c>
      <c r="K17" s="185">
        <v>102.6</v>
      </c>
      <c r="L17" s="451"/>
      <c r="M17" s="451"/>
    </row>
    <row r="18" spans="1:13">
      <c r="A18" s="160"/>
      <c r="B18" s="565" t="s">
        <v>169</v>
      </c>
      <c r="C18" s="404">
        <v>101.6</v>
      </c>
      <c r="D18" s="404">
        <v>102.3</v>
      </c>
      <c r="E18" s="404">
        <v>101</v>
      </c>
      <c r="F18" s="404">
        <v>96.3</v>
      </c>
      <c r="G18" s="404">
        <v>101.5</v>
      </c>
      <c r="H18" s="404">
        <v>103.1</v>
      </c>
      <c r="I18" s="404">
        <v>106.4</v>
      </c>
      <c r="J18" s="404">
        <v>102.2</v>
      </c>
      <c r="K18" s="403">
        <v>105</v>
      </c>
      <c r="L18" s="451"/>
      <c r="M18" s="451"/>
    </row>
    <row r="19" spans="1:13">
      <c r="A19" s="564"/>
      <c r="B19" s="565"/>
      <c r="C19" s="1141"/>
      <c r="D19" s="1141"/>
      <c r="E19" s="1141"/>
      <c r="F19" s="1141"/>
      <c r="G19" s="1141"/>
      <c r="H19" s="1141"/>
      <c r="I19" s="1141"/>
      <c r="J19" s="1141"/>
      <c r="K19" s="1142"/>
      <c r="L19" s="451"/>
      <c r="M19" s="451"/>
    </row>
    <row r="20" spans="1:13">
      <c r="A20" s="564">
        <v>2019</v>
      </c>
      <c r="B20" s="565" t="s">
        <v>91</v>
      </c>
      <c r="C20" s="897">
        <v>101.2</v>
      </c>
      <c r="D20" s="897">
        <v>102.6</v>
      </c>
      <c r="E20" s="897">
        <v>101.1</v>
      </c>
      <c r="F20" s="897">
        <v>97.1</v>
      </c>
      <c r="G20" s="897">
        <v>99.8</v>
      </c>
      <c r="H20" s="897">
        <v>102.8</v>
      </c>
      <c r="I20" s="897">
        <v>103.9</v>
      </c>
      <c r="J20" s="897">
        <v>102</v>
      </c>
      <c r="K20" s="912">
        <v>105.9</v>
      </c>
      <c r="L20" s="451"/>
      <c r="M20" s="451"/>
    </row>
    <row r="21" spans="1:13" ht="15" customHeight="1">
      <c r="A21" s="1565" t="s">
        <v>358</v>
      </c>
      <c r="B21" s="1566"/>
      <c r="C21" s="1566"/>
      <c r="D21" s="1566"/>
      <c r="E21" s="1566"/>
      <c r="F21" s="1566"/>
      <c r="G21" s="1566"/>
      <c r="H21" s="1566"/>
      <c r="I21" s="1566"/>
      <c r="J21" s="1566"/>
      <c r="K21" s="1567"/>
      <c r="L21" s="451"/>
      <c r="M21" s="451"/>
    </row>
    <row r="22" spans="1:13" ht="15" customHeight="1">
      <c r="A22" s="1557" t="s">
        <v>359</v>
      </c>
      <c r="B22" s="1558"/>
      <c r="C22" s="1558"/>
      <c r="D22" s="1558"/>
      <c r="E22" s="1558"/>
      <c r="F22" s="1558"/>
      <c r="G22" s="1558"/>
      <c r="H22" s="1558"/>
      <c r="I22" s="1558"/>
      <c r="J22" s="1558"/>
      <c r="K22" s="1559"/>
      <c r="L22" s="451"/>
      <c r="M22" s="451"/>
    </row>
    <row r="23" spans="1:13">
      <c r="A23" s="564">
        <v>2017</v>
      </c>
      <c r="B23" s="565" t="s">
        <v>169</v>
      </c>
      <c r="C23" s="404">
        <v>101</v>
      </c>
      <c r="D23" s="404">
        <v>102.3</v>
      </c>
      <c r="E23" s="404">
        <v>100.6</v>
      </c>
      <c r="F23" s="404">
        <v>105</v>
      </c>
      <c r="G23" s="404">
        <v>100.4</v>
      </c>
      <c r="H23" s="404">
        <v>99.9</v>
      </c>
      <c r="I23" s="404">
        <v>102.3</v>
      </c>
      <c r="J23" s="404">
        <v>98.5</v>
      </c>
      <c r="K23" s="403">
        <v>100.3</v>
      </c>
      <c r="L23" s="451"/>
      <c r="M23" s="451"/>
    </row>
    <row r="24" spans="1:13">
      <c r="A24" s="564"/>
      <c r="B24" s="565"/>
      <c r="C24" s="1141"/>
      <c r="D24" s="1141"/>
      <c r="E24" s="1141"/>
      <c r="F24" s="1141"/>
      <c r="G24" s="1141"/>
      <c r="H24" s="1141"/>
      <c r="I24" s="1141"/>
      <c r="J24" s="1141"/>
      <c r="K24" s="1142"/>
      <c r="L24" s="451"/>
      <c r="M24" s="451"/>
    </row>
    <row r="25" spans="1:13">
      <c r="A25" s="564">
        <v>2018</v>
      </c>
      <c r="B25" s="565" t="s">
        <v>91</v>
      </c>
      <c r="C25" s="1139">
        <v>100.4</v>
      </c>
      <c r="D25" s="1139">
        <v>101.9</v>
      </c>
      <c r="E25" s="1139">
        <v>100.4</v>
      </c>
      <c r="F25" s="1139">
        <v>94.3</v>
      </c>
      <c r="G25" s="1139">
        <v>100.3</v>
      </c>
      <c r="H25" s="1139">
        <v>100.8</v>
      </c>
      <c r="I25" s="1139">
        <v>100.1</v>
      </c>
      <c r="J25" s="1139">
        <v>101</v>
      </c>
      <c r="K25" s="1140">
        <v>100.2</v>
      </c>
      <c r="L25" s="451"/>
      <c r="M25" s="451"/>
    </row>
    <row r="26" spans="1:13">
      <c r="A26" s="160"/>
      <c r="B26" s="509" t="s">
        <v>167</v>
      </c>
      <c r="C26" s="1143">
        <v>100.9</v>
      </c>
      <c r="D26" s="1143">
        <v>100.3</v>
      </c>
      <c r="E26" s="1143">
        <v>100.8</v>
      </c>
      <c r="F26" s="1143">
        <v>104.8</v>
      </c>
      <c r="G26" s="1143">
        <v>100.4</v>
      </c>
      <c r="H26" s="1143">
        <v>101</v>
      </c>
      <c r="I26" s="1143">
        <v>103.9</v>
      </c>
      <c r="J26" s="1143">
        <v>100.3</v>
      </c>
      <c r="K26" s="254">
        <v>100.5</v>
      </c>
      <c r="L26" s="451"/>
      <c r="M26" s="451"/>
    </row>
    <row r="27" spans="1:13">
      <c r="A27" s="160"/>
      <c r="B27" s="405" t="s">
        <v>168</v>
      </c>
      <c r="C27" s="1143">
        <v>99.9</v>
      </c>
      <c r="D27" s="1143">
        <v>99.1</v>
      </c>
      <c r="E27" s="1143">
        <v>100.2</v>
      </c>
      <c r="F27" s="1143">
        <v>94.7</v>
      </c>
      <c r="G27" s="1143">
        <v>100.4</v>
      </c>
      <c r="H27" s="1143">
        <v>100.5</v>
      </c>
      <c r="I27" s="1143">
        <v>101.8</v>
      </c>
      <c r="J27" s="1143">
        <v>101.3</v>
      </c>
      <c r="K27" s="254">
        <v>101.4</v>
      </c>
      <c r="L27" s="451"/>
      <c r="M27" s="451"/>
    </row>
    <row r="28" spans="1:13">
      <c r="A28" s="1144"/>
      <c r="B28" s="565" t="s">
        <v>169</v>
      </c>
      <c r="C28" s="404">
        <v>100.4</v>
      </c>
      <c r="D28" s="404">
        <v>101.1</v>
      </c>
      <c r="E28" s="404">
        <v>99.7</v>
      </c>
      <c r="F28" s="404">
        <v>103</v>
      </c>
      <c r="G28" s="404">
        <v>100.4</v>
      </c>
      <c r="H28" s="404">
        <v>100.7</v>
      </c>
      <c r="I28" s="404">
        <v>100.5</v>
      </c>
      <c r="J28" s="404">
        <v>99.6</v>
      </c>
      <c r="K28" s="403">
        <v>102.8</v>
      </c>
      <c r="L28" s="451"/>
      <c r="M28" s="451"/>
    </row>
    <row r="29" spans="1:13">
      <c r="A29" s="564"/>
      <c r="B29" s="565"/>
      <c r="C29" s="1141"/>
      <c r="D29" s="1141"/>
      <c r="E29" s="1141"/>
      <c r="F29" s="1141"/>
      <c r="G29" s="1141"/>
      <c r="H29" s="1141"/>
      <c r="I29" s="1141"/>
      <c r="J29" s="1141"/>
      <c r="K29" s="1142"/>
    </row>
    <row r="30" spans="1:13">
      <c r="A30" s="564">
        <v>2019</v>
      </c>
      <c r="B30" s="565" t="s">
        <v>91</v>
      </c>
      <c r="C30" s="897">
        <v>100.2</v>
      </c>
      <c r="D30" s="897">
        <v>102.3</v>
      </c>
      <c r="E30" s="897">
        <v>100.5</v>
      </c>
      <c r="F30" s="897">
        <v>95</v>
      </c>
      <c r="G30" s="897">
        <v>98.9</v>
      </c>
      <c r="H30" s="897">
        <v>100.7</v>
      </c>
      <c r="I30" s="897">
        <v>98.5</v>
      </c>
      <c r="J30" s="897">
        <v>101.2</v>
      </c>
      <c r="K30" s="912">
        <v>101.2</v>
      </c>
    </row>
  </sheetData>
  <mergeCells count="12">
    <mergeCell ref="A22:K22"/>
    <mergeCell ref="A1:B1"/>
    <mergeCell ref="J1:K1"/>
    <mergeCell ref="A2:B2"/>
    <mergeCell ref="J2:K2"/>
    <mergeCell ref="A4:F4"/>
    <mergeCell ref="A5:F5"/>
    <mergeCell ref="A6:B7"/>
    <mergeCell ref="C6:C7"/>
    <mergeCell ref="A8:K8"/>
    <mergeCell ref="A9:K9"/>
    <mergeCell ref="A21:K21"/>
  </mergeCells>
  <hyperlinks>
    <hyperlink ref="J1" location="'Spis tablic     List of tables'!A39" display="Powrót do spisu tablic"/>
    <hyperlink ref="J2" location="'Spis tablic     List of tables'!A1" display="Return to list tables"/>
    <hyperlink ref="J2:K2" location="'Spis tablic     List of tables'!A3" display="Return to list tables"/>
    <hyperlink ref="J1:K2" location="'Spis tablic     List of tables'!A37" display="Powrót do spisu tablic"/>
  </hyperlinks>
  <pageMargins left="0.7" right="0.7" top="0.75" bottom="0.75" header="0.3" footer="0.3"/>
  <pageSetup paperSize="9" scale="9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E61"/>
  <sheetViews>
    <sheetView showGridLines="0" zoomScaleNormal="100" workbookViewId="0"/>
  </sheetViews>
  <sheetFormatPr defaultRowHeight="15"/>
  <cols>
    <col min="1" max="1" width="52.140625" customWidth="1"/>
    <col min="2" max="5" width="11.5703125" style="833" customWidth="1"/>
  </cols>
  <sheetData>
    <row r="1" spans="1:5">
      <c r="A1" s="331"/>
      <c r="B1" s="826"/>
      <c r="C1" s="827"/>
      <c r="D1" s="826"/>
      <c r="E1" s="828" t="s">
        <v>1</v>
      </c>
    </row>
    <row r="2" spans="1:5">
      <c r="A2" s="334"/>
      <c r="B2" s="829"/>
      <c r="C2" s="830"/>
      <c r="D2" s="829"/>
      <c r="E2" s="831" t="s">
        <v>3</v>
      </c>
    </row>
    <row r="3" spans="1:5">
      <c r="A3" s="1568" t="s">
        <v>360</v>
      </c>
      <c r="B3" s="1568"/>
      <c r="C3" s="1568"/>
      <c r="D3" s="1568"/>
      <c r="E3" s="1568"/>
    </row>
    <row r="4" spans="1:5">
      <c r="A4" s="1569" t="s">
        <v>361</v>
      </c>
      <c r="B4" s="1569"/>
      <c r="C4" s="1569"/>
      <c r="D4" s="1569"/>
      <c r="E4" s="1569"/>
    </row>
    <row r="5" spans="1:5">
      <c r="A5" s="1570" t="s">
        <v>362</v>
      </c>
      <c r="B5" s="1580">
        <v>2018</v>
      </c>
      <c r="C5" s="1581"/>
      <c r="D5" s="1584">
        <v>2019</v>
      </c>
      <c r="E5" s="1574"/>
    </row>
    <row r="6" spans="1:5">
      <c r="A6" s="1571"/>
      <c r="B6" s="1582"/>
      <c r="C6" s="1583"/>
      <c r="D6" s="1582"/>
      <c r="E6" s="1583"/>
    </row>
    <row r="7" spans="1:5">
      <c r="A7" s="1571"/>
      <c r="B7" s="336" t="s">
        <v>1247</v>
      </c>
      <c r="C7" s="337" t="s">
        <v>406</v>
      </c>
      <c r="D7" s="1573" t="s">
        <v>1249</v>
      </c>
      <c r="E7" s="1574"/>
    </row>
    <row r="8" spans="1:5">
      <c r="A8" s="1571"/>
      <c r="B8" s="338" t="s">
        <v>1248</v>
      </c>
      <c r="C8" s="339" t="s">
        <v>407</v>
      </c>
      <c r="D8" s="1575"/>
      <c r="E8" s="1576"/>
    </row>
    <row r="9" spans="1:5">
      <c r="A9" s="1572"/>
      <c r="B9" s="1577" t="s">
        <v>1334</v>
      </c>
      <c r="C9" s="1578"/>
      <c r="D9" s="1579"/>
      <c r="E9" s="340" t="s">
        <v>74</v>
      </c>
    </row>
    <row r="10" spans="1:5">
      <c r="A10" s="341"/>
      <c r="B10" s="824"/>
      <c r="C10" s="832"/>
      <c r="D10" s="824"/>
      <c r="E10" s="825"/>
    </row>
    <row r="11" spans="1:5">
      <c r="A11" s="374" t="s">
        <v>363</v>
      </c>
      <c r="B11" s="1157">
        <v>3.91</v>
      </c>
      <c r="C11" s="909">
        <v>3.87</v>
      </c>
      <c r="D11" s="909">
        <v>3.88</v>
      </c>
      <c r="E11" s="1140">
        <v>105.4</v>
      </c>
    </row>
    <row r="12" spans="1:5">
      <c r="A12" s="376" t="s">
        <v>364</v>
      </c>
      <c r="B12" s="1157"/>
      <c r="C12" s="909"/>
      <c r="D12" s="909"/>
      <c r="E12" s="1140"/>
    </row>
    <row r="13" spans="1:5">
      <c r="A13" s="374" t="s">
        <v>365</v>
      </c>
      <c r="B13" s="1157">
        <v>0.45</v>
      </c>
      <c r="C13" s="909">
        <v>0.46</v>
      </c>
      <c r="D13" s="909">
        <v>0.48</v>
      </c>
      <c r="E13" s="1140">
        <v>117.1</v>
      </c>
    </row>
    <row r="14" spans="1:5">
      <c r="A14" s="376" t="s">
        <v>366</v>
      </c>
      <c r="B14" s="1157"/>
      <c r="C14" s="909"/>
      <c r="D14" s="909"/>
      <c r="E14" s="1140"/>
    </row>
    <row r="15" spans="1:5">
      <c r="A15" s="374" t="s">
        <v>367</v>
      </c>
      <c r="B15" s="1157">
        <v>2.36</v>
      </c>
      <c r="C15" s="909">
        <v>2.6</v>
      </c>
      <c r="D15" s="909">
        <v>2.62</v>
      </c>
      <c r="E15" s="1140">
        <v>114.4</v>
      </c>
    </row>
    <row r="16" spans="1:5">
      <c r="A16" s="376" t="s">
        <v>368</v>
      </c>
      <c r="B16" s="1157"/>
      <c r="C16" s="909"/>
      <c r="D16" s="909"/>
      <c r="E16" s="1140"/>
    </row>
    <row r="17" spans="1:5">
      <c r="A17" s="374" t="s">
        <v>369</v>
      </c>
      <c r="B17" s="1157">
        <v>2.83</v>
      </c>
      <c r="C17" s="909">
        <v>2.84</v>
      </c>
      <c r="D17" s="909">
        <v>2.92</v>
      </c>
      <c r="E17" s="1140">
        <v>107.7</v>
      </c>
    </row>
    <row r="18" spans="1:5">
      <c r="A18" s="376" t="s">
        <v>370</v>
      </c>
      <c r="B18" s="1157"/>
      <c r="C18" s="909"/>
      <c r="D18" s="909"/>
      <c r="E18" s="1140"/>
    </row>
    <row r="19" spans="1:5">
      <c r="A19" s="374" t="s">
        <v>371</v>
      </c>
      <c r="B19" s="1157">
        <v>2.4</v>
      </c>
      <c r="C19" s="909">
        <v>2.4500000000000002</v>
      </c>
      <c r="D19" s="909">
        <v>2.59</v>
      </c>
      <c r="E19" s="1140">
        <v>116.7</v>
      </c>
    </row>
    <row r="20" spans="1:5">
      <c r="A20" s="376" t="s">
        <v>372</v>
      </c>
      <c r="B20" s="1157"/>
      <c r="C20" s="909"/>
      <c r="D20" s="909"/>
      <c r="E20" s="1140"/>
    </row>
    <row r="21" spans="1:5">
      <c r="A21" s="374" t="s">
        <v>373</v>
      </c>
      <c r="B21" s="1157"/>
      <c r="C21" s="909"/>
      <c r="D21" s="909"/>
      <c r="E21" s="1140"/>
    </row>
    <row r="22" spans="1:5">
      <c r="A22" s="376" t="s">
        <v>374</v>
      </c>
      <c r="B22" s="1157"/>
      <c r="C22" s="909"/>
      <c r="D22" s="909"/>
      <c r="E22" s="1140"/>
    </row>
    <row r="23" spans="1:5">
      <c r="A23" s="1145" t="s">
        <v>375</v>
      </c>
      <c r="B23" s="1157">
        <v>28.19</v>
      </c>
      <c r="C23" s="909">
        <v>30</v>
      </c>
      <c r="D23" s="909">
        <v>28.89</v>
      </c>
      <c r="E23" s="1140">
        <v>101.1</v>
      </c>
    </row>
    <row r="24" spans="1:5">
      <c r="A24" s="1146" t="s">
        <v>376</v>
      </c>
      <c r="B24" s="1157"/>
      <c r="C24" s="909"/>
      <c r="D24" s="909"/>
      <c r="E24" s="1140"/>
    </row>
    <row r="25" spans="1:5">
      <c r="A25" s="1216" t="s">
        <v>377</v>
      </c>
      <c r="B25" s="1157">
        <v>37.619999999999997</v>
      </c>
      <c r="C25" s="909">
        <v>37.729999999999997</v>
      </c>
      <c r="D25" s="909">
        <v>35.92</v>
      </c>
      <c r="E25" s="1140">
        <v>96.7</v>
      </c>
    </row>
    <row r="26" spans="1:5">
      <c r="A26" s="1217" t="s">
        <v>378</v>
      </c>
      <c r="B26" s="1157"/>
      <c r="C26" s="909"/>
      <c r="D26" s="909"/>
      <c r="E26" s="1140"/>
    </row>
    <row r="27" spans="1:5">
      <c r="A27" s="1145" t="s">
        <v>1509</v>
      </c>
      <c r="B27" s="1157">
        <v>19.32</v>
      </c>
      <c r="C27" s="909">
        <v>19.29</v>
      </c>
      <c r="D27" s="909">
        <v>19.63</v>
      </c>
      <c r="E27" s="1140">
        <v>104.3</v>
      </c>
    </row>
    <row r="28" spans="1:5">
      <c r="A28" s="1146" t="s">
        <v>1510</v>
      </c>
      <c r="B28" s="1157"/>
      <c r="C28" s="909"/>
      <c r="D28" s="909"/>
      <c r="E28" s="1140"/>
    </row>
    <row r="29" spans="1:5">
      <c r="A29" s="1148" t="s">
        <v>1511</v>
      </c>
      <c r="B29" s="1157">
        <v>8.1199999999999992</v>
      </c>
      <c r="C29" s="909">
        <v>7</v>
      </c>
      <c r="D29" s="909">
        <v>7.47</v>
      </c>
      <c r="E29" s="1140">
        <v>98.3</v>
      </c>
    </row>
    <row r="30" spans="1:5">
      <c r="A30" s="1147" t="s">
        <v>379</v>
      </c>
      <c r="B30" s="1157"/>
      <c r="C30" s="909"/>
      <c r="D30" s="909"/>
      <c r="E30" s="1140"/>
    </row>
    <row r="31" spans="1:5">
      <c r="A31" s="1148" t="s">
        <v>380</v>
      </c>
      <c r="B31" s="1157">
        <v>31.45</v>
      </c>
      <c r="C31" s="909">
        <v>32.369999999999997</v>
      </c>
      <c r="D31" s="909">
        <v>31.97</v>
      </c>
      <c r="E31" s="1140">
        <v>104.9</v>
      </c>
    </row>
    <row r="32" spans="1:5">
      <c r="A32" s="1147" t="s">
        <v>381</v>
      </c>
      <c r="B32" s="1158"/>
      <c r="C32" s="909"/>
      <c r="D32" s="909"/>
      <c r="E32" s="1140"/>
    </row>
    <row r="33" spans="1:5">
      <c r="A33" s="1148" t="s">
        <v>382</v>
      </c>
      <c r="B33" s="1158"/>
      <c r="C33" s="909"/>
      <c r="D33" s="909"/>
      <c r="E33" s="1140"/>
    </row>
    <row r="34" spans="1:5">
      <c r="A34" s="1147" t="s">
        <v>383</v>
      </c>
      <c r="B34" s="1158"/>
      <c r="C34" s="909"/>
      <c r="D34" s="909"/>
      <c r="E34" s="1140"/>
    </row>
    <row r="35" spans="1:5">
      <c r="A35" s="1145" t="s">
        <v>384</v>
      </c>
      <c r="B35" s="1157">
        <v>30.54</v>
      </c>
      <c r="C35" s="909">
        <v>30.78</v>
      </c>
      <c r="D35" s="909">
        <v>30.45</v>
      </c>
      <c r="E35" s="1140">
        <v>101.6</v>
      </c>
    </row>
    <row r="36" spans="1:5">
      <c r="A36" s="1146" t="s">
        <v>385</v>
      </c>
      <c r="B36" s="1157"/>
      <c r="C36" s="909"/>
      <c r="D36" s="909"/>
      <c r="E36" s="1140"/>
    </row>
    <row r="37" spans="1:5">
      <c r="A37" s="1145" t="s">
        <v>386</v>
      </c>
      <c r="B37" s="1157">
        <v>19.28</v>
      </c>
      <c r="C37" s="909">
        <v>20.38</v>
      </c>
      <c r="D37" s="909">
        <v>20.3</v>
      </c>
      <c r="E37" s="1140">
        <v>109</v>
      </c>
    </row>
    <row r="38" spans="1:5">
      <c r="A38" s="1146" t="s">
        <v>387</v>
      </c>
      <c r="B38" s="1157"/>
      <c r="C38" s="909"/>
      <c r="D38" s="909"/>
      <c r="E38" s="1140"/>
    </row>
    <row r="39" spans="1:5">
      <c r="A39" s="374" t="s">
        <v>388</v>
      </c>
      <c r="B39" s="1157">
        <v>21.34</v>
      </c>
      <c r="C39" s="909">
        <v>19.79</v>
      </c>
      <c r="D39" s="909">
        <v>20.57</v>
      </c>
      <c r="E39" s="1140">
        <v>90.3</v>
      </c>
    </row>
    <row r="40" spans="1:5">
      <c r="A40" s="376" t="s">
        <v>389</v>
      </c>
      <c r="B40" s="1157"/>
      <c r="C40" s="909"/>
      <c r="D40" s="909"/>
      <c r="E40" s="1140"/>
    </row>
    <row r="41" spans="1:5">
      <c r="A41" s="374" t="s">
        <v>390</v>
      </c>
      <c r="B41" s="1157"/>
      <c r="C41" s="909"/>
      <c r="D41" s="909"/>
      <c r="E41" s="1140"/>
    </row>
    <row r="42" spans="1:5">
      <c r="A42" s="376" t="s">
        <v>391</v>
      </c>
      <c r="B42" s="1157"/>
      <c r="C42" s="909"/>
      <c r="D42" s="909"/>
      <c r="E42" s="1140"/>
    </row>
    <row r="43" spans="1:5">
      <c r="A43" s="1145" t="s">
        <v>392</v>
      </c>
      <c r="B43" s="1157">
        <v>2.4700000000000002</v>
      </c>
      <c r="C43" s="909">
        <v>2.4300000000000002</v>
      </c>
      <c r="D43" s="909">
        <v>2.4</v>
      </c>
      <c r="E43" s="1140">
        <v>96.8</v>
      </c>
    </row>
    <row r="44" spans="1:5">
      <c r="A44" s="1146" t="s">
        <v>393</v>
      </c>
      <c r="B44" s="1157"/>
      <c r="C44" s="909"/>
      <c r="D44" s="909"/>
      <c r="E44" s="1140"/>
    </row>
    <row r="45" spans="1:5">
      <c r="A45" s="1145" t="s">
        <v>394</v>
      </c>
      <c r="B45" s="1157">
        <v>2.5099999999999998</v>
      </c>
      <c r="C45" s="909">
        <v>2.41</v>
      </c>
      <c r="D45" s="909">
        <v>2.4300000000000002</v>
      </c>
      <c r="E45" s="1140">
        <v>101.3</v>
      </c>
    </row>
    <row r="46" spans="1:5">
      <c r="A46" s="1146" t="s">
        <v>395</v>
      </c>
      <c r="B46" s="1157"/>
      <c r="C46" s="909"/>
      <c r="D46" s="909"/>
      <c r="E46" s="1140"/>
    </row>
    <row r="47" spans="1:5">
      <c r="A47" s="374" t="s">
        <v>396</v>
      </c>
      <c r="B47" s="1157"/>
      <c r="C47" s="909"/>
      <c r="D47" s="909"/>
      <c r="E47" s="1140"/>
    </row>
    <row r="48" spans="1:5">
      <c r="A48" s="376" t="s">
        <v>397</v>
      </c>
      <c r="B48" s="1157"/>
      <c r="C48" s="909"/>
      <c r="D48" s="909"/>
      <c r="E48" s="1140"/>
    </row>
    <row r="49" spans="1:5">
      <c r="A49" s="1145" t="s">
        <v>398</v>
      </c>
      <c r="B49" s="1157">
        <v>13.51</v>
      </c>
      <c r="C49" s="909">
        <v>13.39</v>
      </c>
      <c r="D49" s="909">
        <v>13.51</v>
      </c>
      <c r="E49" s="1140">
        <v>104.2</v>
      </c>
    </row>
    <row r="50" spans="1:5">
      <c r="A50" s="1146" t="s">
        <v>399</v>
      </c>
      <c r="B50" s="1157"/>
      <c r="C50" s="909"/>
      <c r="D50" s="909"/>
      <c r="E50" s="1140"/>
    </row>
    <row r="51" spans="1:5">
      <c r="A51" s="1145" t="s">
        <v>400</v>
      </c>
      <c r="B51" s="1157">
        <v>20.309999999999999</v>
      </c>
      <c r="C51" s="909">
        <v>21.58</v>
      </c>
      <c r="D51" s="909">
        <v>21.64</v>
      </c>
      <c r="E51" s="1140">
        <v>106.4</v>
      </c>
    </row>
    <row r="52" spans="1:5">
      <c r="A52" s="1146" t="s">
        <v>401</v>
      </c>
      <c r="B52" s="1157"/>
      <c r="C52" s="909"/>
      <c r="D52" s="909"/>
      <c r="E52" s="1140"/>
    </row>
    <row r="53" spans="1:5">
      <c r="A53" s="1148" t="s">
        <v>402</v>
      </c>
      <c r="B53" s="1157">
        <v>1.83</v>
      </c>
      <c r="C53" s="909">
        <v>1.89</v>
      </c>
      <c r="D53" s="909">
        <v>1.87</v>
      </c>
      <c r="E53" s="1140">
        <v>103.3</v>
      </c>
    </row>
    <row r="54" spans="1:5">
      <c r="A54" s="1147" t="s">
        <v>403</v>
      </c>
      <c r="B54" s="1157"/>
      <c r="C54" s="909"/>
      <c r="D54" s="909"/>
      <c r="E54" s="1140"/>
    </row>
    <row r="55" spans="1:5" ht="24.75">
      <c r="A55" s="374" t="s">
        <v>1512</v>
      </c>
      <c r="B55" s="1159" t="s">
        <v>12</v>
      </c>
      <c r="C55" s="1160" t="s">
        <v>12</v>
      </c>
      <c r="D55" s="1160">
        <v>0.64</v>
      </c>
      <c r="E55" s="1140" t="s">
        <v>12</v>
      </c>
    </row>
    <row r="56" spans="1:5">
      <c r="A56" s="376" t="s">
        <v>1526</v>
      </c>
      <c r="B56" s="1159"/>
      <c r="C56" s="1160"/>
      <c r="D56" s="1160"/>
      <c r="E56" s="1140"/>
    </row>
    <row r="57" spans="1:5" ht="24.75">
      <c r="A57" s="374" t="s">
        <v>1513</v>
      </c>
      <c r="B57" s="1159" t="s">
        <v>12</v>
      </c>
      <c r="C57" s="1160" t="s">
        <v>12</v>
      </c>
      <c r="D57" s="1160">
        <v>0.85</v>
      </c>
      <c r="E57" s="1140" t="s">
        <v>12</v>
      </c>
    </row>
    <row r="58" spans="1:5">
      <c r="A58" s="376" t="s">
        <v>1820</v>
      </c>
      <c r="B58" s="1157"/>
      <c r="C58" s="909"/>
      <c r="D58" s="909"/>
      <c r="E58" s="248"/>
    </row>
    <row r="59" spans="1:5">
      <c r="A59" s="374" t="s">
        <v>404</v>
      </c>
      <c r="B59" s="1157">
        <v>6.75</v>
      </c>
      <c r="C59" s="909">
        <v>6.72</v>
      </c>
      <c r="D59" s="909">
        <v>6.29</v>
      </c>
      <c r="E59" s="1140">
        <v>108.3</v>
      </c>
    </row>
    <row r="60" spans="1:5">
      <c r="A60" s="376" t="s">
        <v>405</v>
      </c>
      <c r="B60" s="1158"/>
      <c r="C60" s="1161"/>
      <c r="D60" s="1161"/>
      <c r="E60" s="1149"/>
    </row>
    <row r="61" spans="1:5">
      <c r="B61" s="1162"/>
      <c r="C61" s="1162"/>
      <c r="D61" s="1162"/>
    </row>
  </sheetData>
  <mergeCells count="7">
    <mergeCell ref="A3:E3"/>
    <mergeCell ref="A4:E4"/>
    <mergeCell ref="A5:A9"/>
    <mergeCell ref="D7:E8"/>
    <mergeCell ref="B9:D9"/>
    <mergeCell ref="B5:C6"/>
    <mergeCell ref="D5:E6"/>
  </mergeCells>
  <hyperlinks>
    <hyperlink ref="E1" location="'Spis tablic     List of tables'!A38" display="Powrót do spisu tablic"/>
    <hyperlink ref="E2" location="'Spis tablic     List of tables'!A38" display="Return to list of tables"/>
    <hyperlink ref="E1:E2" location="'Spis tablic     List of tables'!A38" display="Powrót do spisu tablic"/>
  </hyperlinks>
  <pageMargins left="0.7" right="0.7" top="0.75" bottom="0.75" header="0.3" footer="0.3"/>
  <pageSetup paperSize="9" scale="54"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E58"/>
  <sheetViews>
    <sheetView showGridLines="0" zoomScaleNormal="100" workbookViewId="0"/>
  </sheetViews>
  <sheetFormatPr defaultRowHeight="15"/>
  <cols>
    <col min="1" max="1" width="55.42578125" customWidth="1"/>
    <col min="2" max="2" width="10.28515625" customWidth="1"/>
    <col min="3" max="3" width="10.5703125" customWidth="1"/>
  </cols>
  <sheetData>
    <row r="1" spans="1:5">
      <c r="A1" s="342"/>
      <c r="B1" s="343"/>
      <c r="C1" s="332"/>
      <c r="D1" s="333" t="s">
        <v>1</v>
      </c>
      <c r="E1" s="344"/>
    </row>
    <row r="2" spans="1:5">
      <c r="A2" s="334"/>
      <c r="B2" s="226"/>
      <c r="C2" s="335"/>
      <c r="D2" s="345" t="s">
        <v>3</v>
      </c>
      <c r="E2" s="344"/>
    </row>
    <row r="3" spans="1:5">
      <c r="A3" s="331" t="s">
        <v>408</v>
      </c>
      <c r="B3" s="343"/>
      <c r="C3" s="343"/>
      <c r="D3" s="226"/>
      <c r="E3" s="226"/>
    </row>
    <row r="4" spans="1:5">
      <c r="A4" s="346" t="s">
        <v>409</v>
      </c>
      <c r="B4" s="226"/>
      <c r="C4" s="226"/>
      <c r="D4" s="226"/>
      <c r="E4" s="226"/>
    </row>
    <row r="5" spans="1:5">
      <c r="A5" s="1570" t="s">
        <v>362</v>
      </c>
      <c r="B5" s="1580">
        <v>2018</v>
      </c>
      <c r="C5" s="1581"/>
      <c r="D5" s="1584">
        <v>2019</v>
      </c>
      <c r="E5" s="1574"/>
    </row>
    <row r="6" spans="1:5">
      <c r="A6" s="1571"/>
      <c r="B6" s="1582"/>
      <c r="C6" s="1583"/>
      <c r="D6" s="1582"/>
      <c r="E6" s="1583"/>
    </row>
    <row r="7" spans="1:5" ht="15" customHeight="1">
      <c r="A7" s="1571"/>
      <c r="B7" s="336" t="s">
        <v>1247</v>
      </c>
      <c r="C7" s="337" t="s">
        <v>406</v>
      </c>
      <c r="D7" s="1573" t="s">
        <v>1249</v>
      </c>
      <c r="E7" s="1574"/>
    </row>
    <row r="8" spans="1:5">
      <c r="A8" s="1571"/>
      <c r="B8" s="338" t="s">
        <v>1248</v>
      </c>
      <c r="C8" s="339" t="s">
        <v>407</v>
      </c>
      <c r="D8" s="1575"/>
      <c r="E8" s="1576"/>
    </row>
    <row r="9" spans="1:5">
      <c r="A9" s="1572"/>
      <c r="B9" s="1577" t="s">
        <v>1334</v>
      </c>
      <c r="C9" s="1578"/>
      <c r="D9" s="1579"/>
      <c r="E9" s="340" t="s">
        <v>74</v>
      </c>
    </row>
    <row r="10" spans="1:5">
      <c r="A10" s="347"/>
      <c r="B10" s="356"/>
      <c r="C10" s="336"/>
      <c r="D10" s="834"/>
      <c r="E10" s="835"/>
    </row>
    <row r="11" spans="1:5">
      <c r="A11" s="349" t="s">
        <v>410</v>
      </c>
      <c r="B11" s="380">
        <v>4.1399999999999997</v>
      </c>
      <c r="C11" s="1151">
        <v>3.97</v>
      </c>
      <c r="D11" s="1151">
        <v>4.21</v>
      </c>
      <c r="E11" s="1140">
        <v>106.9</v>
      </c>
    </row>
    <row r="12" spans="1:5">
      <c r="A12" s="348" t="s">
        <v>411</v>
      </c>
      <c r="B12" s="380"/>
      <c r="C12" s="1151"/>
      <c r="D12" s="1151"/>
      <c r="E12" s="1140"/>
    </row>
    <row r="13" spans="1:5">
      <c r="A13" s="349" t="s">
        <v>412</v>
      </c>
      <c r="B13" s="380">
        <v>6.14</v>
      </c>
      <c r="C13" s="1151">
        <v>6</v>
      </c>
      <c r="D13" s="1151">
        <v>6.23</v>
      </c>
      <c r="E13" s="1140">
        <v>101.5</v>
      </c>
    </row>
    <row r="14" spans="1:5">
      <c r="A14" s="348" t="s">
        <v>413</v>
      </c>
      <c r="B14" s="380"/>
      <c r="C14" s="1151"/>
      <c r="D14" s="1151"/>
      <c r="E14" s="1140"/>
    </row>
    <row r="15" spans="1:5">
      <c r="A15" s="349" t="s">
        <v>414</v>
      </c>
      <c r="B15" s="380">
        <v>3.09</v>
      </c>
      <c r="C15" s="1151">
        <v>2.33</v>
      </c>
      <c r="D15" s="1151">
        <v>2.58</v>
      </c>
      <c r="E15" s="1140">
        <v>68.3</v>
      </c>
    </row>
    <row r="16" spans="1:5">
      <c r="A16" s="348" t="s">
        <v>415</v>
      </c>
      <c r="B16" s="380"/>
      <c r="C16" s="1151"/>
      <c r="D16" s="1151"/>
      <c r="E16" s="1140"/>
    </row>
    <row r="17" spans="1:5">
      <c r="A17" s="349" t="s">
        <v>416</v>
      </c>
      <c r="B17" s="380">
        <v>6.86</v>
      </c>
      <c r="C17" s="1151">
        <v>5.35</v>
      </c>
      <c r="D17" s="1151">
        <v>5.24</v>
      </c>
      <c r="E17" s="1140">
        <v>85.6</v>
      </c>
    </row>
    <row r="18" spans="1:5">
      <c r="A18" s="348" t="s">
        <v>417</v>
      </c>
      <c r="B18" s="380"/>
      <c r="C18" s="1151"/>
      <c r="D18" s="1151"/>
      <c r="E18" s="1140"/>
    </row>
    <row r="19" spans="1:5">
      <c r="A19" s="349" t="s">
        <v>418</v>
      </c>
      <c r="B19" s="380">
        <v>11.22</v>
      </c>
      <c r="C19" s="1151">
        <v>7.42</v>
      </c>
      <c r="D19" s="1151">
        <v>7.07</v>
      </c>
      <c r="E19" s="1140">
        <v>96.3</v>
      </c>
    </row>
    <row r="20" spans="1:5">
      <c r="A20" s="348" t="s">
        <v>419</v>
      </c>
      <c r="B20" s="380"/>
      <c r="C20" s="1151"/>
      <c r="D20" s="1151"/>
      <c r="E20" s="1140"/>
    </row>
    <row r="21" spans="1:5">
      <c r="A21" s="349" t="s">
        <v>420</v>
      </c>
      <c r="B21" s="380">
        <v>2.84</v>
      </c>
      <c r="C21" s="1151">
        <v>2.95</v>
      </c>
      <c r="D21" s="1151">
        <v>3.11</v>
      </c>
      <c r="E21" s="1140">
        <v>124.9</v>
      </c>
    </row>
    <row r="22" spans="1:5">
      <c r="A22" s="348" t="s">
        <v>421</v>
      </c>
      <c r="B22" s="380"/>
      <c r="C22" s="1151"/>
      <c r="D22" s="1151"/>
      <c r="E22" s="1140"/>
    </row>
    <row r="23" spans="1:5">
      <c r="A23" s="349" t="s">
        <v>422</v>
      </c>
      <c r="B23" s="380">
        <v>2.48</v>
      </c>
      <c r="C23" s="1151">
        <v>2.95</v>
      </c>
      <c r="D23" s="1151">
        <v>3.72</v>
      </c>
      <c r="E23" s="1140">
        <v>159</v>
      </c>
    </row>
    <row r="24" spans="1:5">
      <c r="A24" s="348" t="s">
        <v>423</v>
      </c>
      <c r="B24" s="380"/>
      <c r="C24" s="1151"/>
      <c r="D24" s="1151"/>
      <c r="E24" s="1140"/>
    </row>
    <row r="25" spans="1:5">
      <c r="A25" s="349" t="s">
        <v>424</v>
      </c>
      <c r="B25" s="380">
        <v>1.55</v>
      </c>
      <c r="C25" s="1151">
        <v>1.8</v>
      </c>
      <c r="D25" s="1151">
        <v>2.3199999999999998</v>
      </c>
      <c r="E25" s="1140">
        <v>171.9</v>
      </c>
    </row>
    <row r="26" spans="1:5">
      <c r="A26" s="348" t="s">
        <v>425</v>
      </c>
      <c r="B26" s="380"/>
      <c r="C26" s="1151"/>
      <c r="D26" s="1151"/>
      <c r="E26" s="1140"/>
    </row>
    <row r="27" spans="1:5">
      <c r="A27" s="349" t="s">
        <v>426</v>
      </c>
      <c r="B27" s="380">
        <v>2.2200000000000002</v>
      </c>
      <c r="C27" s="1151">
        <v>2.2799999999999998</v>
      </c>
      <c r="D27" s="1151">
        <v>2.4700000000000002</v>
      </c>
      <c r="E27" s="1140">
        <v>105.6</v>
      </c>
    </row>
    <row r="28" spans="1:5">
      <c r="A28" s="348" t="s">
        <v>427</v>
      </c>
      <c r="B28" s="380"/>
      <c r="C28" s="1151"/>
      <c r="D28" s="1151"/>
      <c r="E28" s="1140"/>
    </row>
    <row r="29" spans="1:5">
      <c r="A29" s="349" t="s">
        <v>428</v>
      </c>
      <c r="B29" s="380">
        <v>3.57</v>
      </c>
      <c r="C29" s="1151">
        <v>3.87</v>
      </c>
      <c r="D29" s="1151">
        <v>3.92</v>
      </c>
      <c r="E29" s="1140">
        <v>110.4</v>
      </c>
    </row>
    <row r="30" spans="1:5">
      <c r="A30" s="348" t="s">
        <v>429</v>
      </c>
      <c r="B30" s="380"/>
      <c r="C30" s="1151"/>
      <c r="D30" s="1151"/>
      <c r="E30" s="1140"/>
    </row>
    <row r="31" spans="1:5">
      <c r="A31" s="350" t="s">
        <v>430</v>
      </c>
      <c r="B31" s="380">
        <v>7.34</v>
      </c>
      <c r="C31" s="1151">
        <v>7.36</v>
      </c>
      <c r="D31" s="1151">
        <v>7.56</v>
      </c>
      <c r="E31" s="1140">
        <v>106.2</v>
      </c>
    </row>
    <row r="32" spans="1:5">
      <c r="A32" s="348" t="s">
        <v>431</v>
      </c>
      <c r="B32" s="380"/>
      <c r="C32" s="1151"/>
      <c r="D32" s="1151"/>
      <c r="E32" s="1140"/>
    </row>
    <row r="33" spans="1:5">
      <c r="A33" s="349" t="s">
        <v>1514</v>
      </c>
      <c r="B33" s="380">
        <v>4.71</v>
      </c>
      <c r="C33" s="1151">
        <v>4.7300000000000004</v>
      </c>
      <c r="D33" s="1151">
        <v>7.9</v>
      </c>
      <c r="E33" s="1140" t="s">
        <v>12</v>
      </c>
    </row>
    <row r="34" spans="1:5">
      <c r="A34" s="348" t="s">
        <v>1515</v>
      </c>
      <c r="B34" s="380"/>
      <c r="C34" s="1151"/>
      <c r="D34" s="1151"/>
      <c r="E34" s="1140"/>
    </row>
    <row r="35" spans="1:5">
      <c r="A35" s="349" t="s">
        <v>432</v>
      </c>
      <c r="B35" s="380">
        <v>3.66</v>
      </c>
      <c r="C35" s="1151">
        <v>3.56</v>
      </c>
      <c r="D35" s="1151">
        <v>3.77</v>
      </c>
      <c r="E35" s="1140">
        <v>100.8</v>
      </c>
    </row>
    <row r="36" spans="1:5">
      <c r="A36" s="348" t="s">
        <v>433</v>
      </c>
      <c r="B36" s="380"/>
      <c r="C36" s="1151"/>
      <c r="D36" s="1151"/>
      <c r="E36" s="1140"/>
    </row>
    <row r="37" spans="1:5">
      <c r="A37" s="349" t="s">
        <v>434</v>
      </c>
      <c r="B37" s="380">
        <v>2.85</v>
      </c>
      <c r="C37" s="1151">
        <v>2.91</v>
      </c>
      <c r="D37" s="1151">
        <v>2.99</v>
      </c>
      <c r="E37" s="1140">
        <v>104.5</v>
      </c>
    </row>
    <row r="38" spans="1:5">
      <c r="A38" s="348" t="s">
        <v>435</v>
      </c>
      <c r="B38" s="380"/>
      <c r="C38" s="1151"/>
      <c r="D38" s="1151"/>
      <c r="E38" s="1140"/>
    </row>
    <row r="39" spans="1:5">
      <c r="A39" s="351" t="s">
        <v>1516</v>
      </c>
      <c r="B39" s="380">
        <v>564.99</v>
      </c>
      <c r="C39" s="1151">
        <v>571.45000000000005</v>
      </c>
      <c r="D39" s="1151">
        <v>571.45000000000005</v>
      </c>
      <c r="E39" s="1140">
        <v>100.6</v>
      </c>
    </row>
    <row r="40" spans="1:5">
      <c r="A40" s="352" t="s">
        <v>1517</v>
      </c>
      <c r="B40" s="380"/>
      <c r="C40" s="1151"/>
      <c r="D40" s="1151"/>
      <c r="E40" s="1140"/>
    </row>
    <row r="41" spans="1:5">
      <c r="A41" s="349" t="s">
        <v>436</v>
      </c>
      <c r="B41" s="380">
        <v>105.13</v>
      </c>
      <c r="C41" s="1151">
        <v>108.51</v>
      </c>
      <c r="D41" s="1151">
        <v>106.2</v>
      </c>
      <c r="E41" s="1140">
        <v>100.9</v>
      </c>
    </row>
    <row r="42" spans="1:5">
      <c r="A42" s="348" t="s">
        <v>437</v>
      </c>
      <c r="B42" s="380"/>
      <c r="C42" s="1151"/>
      <c r="D42" s="1151"/>
      <c r="E42" s="1140"/>
    </row>
    <row r="43" spans="1:5">
      <c r="A43" s="351" t="s">
        <v>1518</v>
      </c>
      <c r="B43" s="380">
        <v>27.83</v>
      </c>
      <c r="C43" s="1151">
        <v>28.93</v>
      </c>
      <c r="D43" s="1151">
        <v>27.95</v>
      </c>
      <c r="E43" s="1140">
        <v>96.6</v>
      </c>
    </row>
    <row r="44" spans="1:5">
      <c r="A44" s="352" t="s">
        <v>1519</v>
      </c>
      <c r="B44" s="380"/>
      <c r="C44" s="1151"/>
      <c r="D44" s="1151"/>
      <c r="E44" s="1140"/>
    </row>
    <row r="45" spans="1:5">
      <c r="A45" s="351" t="s">
        <v>438</v>
      </c>
      <c r="B45" s="380">
        <v>7.49</v>
      </c>
      <c r="C45" s="1151">
        <v>7.48</v>
      </c>
      <c r="D45" s="1151">
        <v>7.48</v>
      </c>
      <c r="E45" s="1140">
        <v>98.9</v>
      </c>
    </row>
    <row r="46" spans="1:5">
      <c r="A46" s="348" t="s">
        <v>439</v>
      </c>
      <c r="B46" s="380"/>
      <c r="C46" s="1151"/>
      <c r="D46" s="1151"/>
      <c r="E46" s="1140"/>
    </row>
    <row r="47" spans="1:5">
      <c r="A47" s="351" t="s">
        <v>1520</v>
      </c>
      <c r="B47" s="380">
        <v>57.5</v>
      </c>
      <c r="C47" s="1151">
        <v>51.38</v>
      </c>
      <c r="D47" s="1151">
        <v>56.87</v>
      </c>
      <c r="E47" s="1140">
        <v>95.1</v>
      </c>
    </row>
    <row r="48" spans="1:5">
      <c r="A48" s="352" t="s">
        <v>1521</v>
      </c>
      <c r="B48" s="380"/>
      <c r="C48" s="1151"/>
      <c r="D48" s="1151"/>
      <c r="E48" s="1140"/>
    </row>
    <row r="49" spans="1:5" ht="24.75">
      <c r="A49" s="353" t="s">
        <v>440</v>
      </c>
      <c r="B49" s="380">
        <v>41.76</v>
      </c>
      <c r="C49" s="1151">
        <v>41.76</v>
      </c>
      <c r="D49" s="1151">
        <v>42.38</v>
      </c>
      <c r="E49" s="1140">
        <v>105.8</v>
      </c>
    </row>
    <row r="50" spans="1:5">
      <c r="A50" s="348" t="s">
        <v>441</v>
      </c>
      <c r="B50" s="1163"/>
      <c r="C50" s="1151"/>
      <c r="D50" s="1151"/>
      <c r="E50" s="1152"/>
    </row>
    <row r="51" spans="1:5">
      <c r="A51" s="350" t="s">
        <v>442</v>
      </c>
      <c r="B51" s="380"/>
      <c r="C51" s="1151"/>
      <c r="D51" s="1151"/>
      <c r="E51" s="1140"/>
    </row>
    <row r="52" spans="1:5">
      <c r="A52" s="348" t="s">
        <v>443</v>
      </c>
      <c r="B52" s="380"/>
      <c r="C52" s="1151"/>
      <c r="D52" s="1151"/>
      <c r="E52" s="1140"/>
    </row>
    <row r="53" spans="1:5">
      <c r="A53" s="354" t="s">
        <v>444</v>
      </c>
      <c r="B53" s="380">
        <v>205.92</v>
      </c>
      <c r="C53" s="1151">
        <v>210.22</v>
      </c>
      <c r="D53" s="1151">
        <v>211.68</v>
      </c>
      <c r="E53" s="1140">
        <v>105.8</v>
      </c>
    </row>
    <row r="54" spans="1:5">
      <c r="A54" s="355" t="s">
        <v>445</v>
      </c>
      <c r="B54" s="380"/>
      <c r="C54" s="1151"/>
      <c r="D54" s="1151"/>
      <c r="E54" s="1140"/>
    </row>
    <row r="55" spans="1:5">
      <c r="A55" s="354" t="s">
        <v>446</v>
      </c>
      <c r="B55" s="380">
        <v>187.19</v>
      </c>
      <c r="C55" s="1151">
        <v>187.19</v>
      </c>
      <c r="D55" s="1151">
        <v>186.84</v>
      </c>
      <c r="E55" s="1140">
        <v>99.5</v>
      </c>
    </row>
    <row r="56" spans="1:5">
      <c r="A56" s="355" t="s">
        <v>447</v>
      </c>
      <c r="B56" s="1153"/>
      <c r="C56" s="1153"/>
      <c r="D56" s="1150"/>
      <c r="E56" s="248"/>
    </row>
    <row r="57" spans="1:5" ht="25.5" customHeight="1">
      <c r="A57" s="1586" t="s">
        <v>1658</v>
      </c>
      <c r="B57" s="1586"/>
      <c r="C57" s="1586"/>
      <c r="D57" s="1586"/>
      <c r="E57" s="1586"/>
    </row>
    <row r="58" spans="1:5" ht="34.5" customHeight="1">
      <c r="A58" s="1585" t="s">
        <v>1657</v>
      </c>
      <c r="B58" s="1585"/>
      <c r="C58" s="1585"/>
      <c r="D58" s="1585"/>
      <c r="E58" s="1585"/>
    </row>
  </sheetData>
  <mergeCells count="7">
    <mergeCell ref="A58:E58"/>
    <mergeCell ref="A57:E57"/>
    <mergeCell ref="A5:A9"/>
    <mergeCell ref="D7:E8"/>
    <mergeCell ref="B9:D9"/>
    <mergeCell ref="B5:C6"/>
    <mergeCell ref="D5:E6"/>
  </mergeCells>
  <hyperlinks>
    <hyperlink ref="D2" location="'Spis tablic     List of tables'!A40" display="Return to list of tables"/>
    <hyperlink ref="D1:D2" location="'Spis tablic     List of tables'!A38" display="Powrót do spisu tablic"/>
    <hyperlink ref="C1:D1" location="'Spis tablic     List of tables'!A39" display="'Spis tablic     List of tables'!A39"/>
    <hyperlink ref="D1" location="'Spis tablic     List of tables'!A39" display="Powrót do spisu tablic"/>
  </hyperlinks>
  <pageMargins left="0.7" right="0.7" top="0.75" bottom="0.75" header="0.3" footer="0.3"/>
  <pageSetup paperSize="9" scale="8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58"/>
  <sheetViews>
    <sheetView showGridLines="0" zoomScaleNormal="100" workbookViewId="0"/>
  </sheetViews>
  <sheetFormatPr defaultRowHeight="15"/>
  <cols>
    <col min="1" max="1" width="60" style="382" customWidth="1"/>
    <col min="2" max="4" width="10.28515625" style="226"/>
    <col min="5" max="5" width="10.28515625" style="226" customWidth="1"/>
    <col min="6" max="6" width="9.140625" style="226"/>
  </cols>
  <sheetData>
    <row r="1" spans="1:6">
      <c r="A1" s="366"/>
      <c r="B1" s="343"/>
      <c r="C1" s="343"/>
      <c r="D1" s="343"/>
      <c r="E1" s="331"/>
      <c r="F1" s="333" t="s">
        <v>1</v>
      </c>
    </row>
    <row r="2" spans="1:6">
      <c r="A2" s="367"/>
      <c r="B2" s="368"/>
      <c r="C2" s="368"/>
      <c r="D2" s="368"/>
      <c r="E2" s="334"/>
      <c r="F2" s="237" t="s">
        <v>3</v>
      </c>
    </row>
    <row r="3" spans="1:6">
      <c r="A3" s="369" t="s">
        <v>448</v>
      </c>
      <c r="B3" s="343"/>
      <c r="C3" s="343"/>
      <c r="D3" s="343"/>
    </row>
    <row r="4" spans="1:6">
      <c r="A4" s="370" t="s">
        <v>409</v>
      </c>
      <c r="B4" s="368"/>
      <c r="C4" s="368"/>
      <c r="D4" s="368"/>
    </row>
    <row r="5" spans="1:6">
      <c r="A5" s="1587" t="s">
        <v>362</v>
      </c>
      <c r="B5" s="1580">
        <v>2018</v>
      </c>
      <c r="C5" s="1581"/>
      <c r="D5" s="1584">
        <v>2019</v>
      </c>
      <c r="E5" s="1574"/>
      <c r="F5" s="371"/>
    </row>
    <row r="6" spans="1:6">
      <c r="A6" s="1588"/>
      <c r="B6" s="1582"/>
      <c r="C6" s="1583"/>
      <c r="D6" s="1582"/>
      <c r="E6" s="1583"/>
      <c r="F6" s="371"/>
    </row>
    <row r="7" spans="1:6" ht="15" customHeight="1">
      <c r="A7" s="1588"/>
      <c r="B7" s="336" t="s">
        <v>1247</v>
      </c>
      <c r="C7" s="337" t="s">
        <v>406</v>
      </c>
      <c r="D7" s="1573" t="s">
        <v>1249</v>
      </c>
      <c r="E7" s="1574"/>
      <c r="F7" s="371"/>
    </row>
    <row r="8" spans="1:6">
      <c r="A8" s="1588"/>
      <c r="B8" s="338" t="s">
        <v>1248</v>
      </c>
      <c r="C8" s="339" t="s">
        <v>407</v>
      </c>
      <c r="D8" s="1575"/>
      <c r="E8" s="1576"/>
      <c r="F8" s="371"/>
    </row>
    <row r="9" spans="1:6">
      <c r="A9" s="1589"/>
      <c r="B9" s="1590" t="s">
        <v>1334</v>
      </c>
      <c r="C9" s="1591"/>
      <c r="D9" s="1592"/>
      <c r="E9" s="372" t="s">
        <v>74</v>
      </c>
      <c r="F9" s="371"/>
    </row>
    <row r="10" spans="1:6">
      <c r="A10" s="373"/>
      <c r="B10" s="819"/>
      <c r="C10" s="1054"/>
      <c r="D10" s="824"/>
      <c r="E10" s="1054"/>
      <c r="F10" s="371"/>
    </row>
    <row r="11" spans="1:6">
      <c r="A11" s="374" t="s">
        <v>449</v>
      </c>
      <c r="B11" s="380">
        <v>52.54</v>
      </c>
      <c r="C11" s="405">
        <v>52.54</v>
      </c>
      <c r="D11" s="575">
        <v>52.54</v>
      </c>
      <c r="E11" s="1140">
        <v>100</v>
      </c>
      <c r="F11" s="381"/>
    </row>
    <row r="12" spans="1:6">
      <c r="A12" s="376" t="s">
        <v>450</v>
      </c>
      <c r="B12" s="380"/>
      <c r="C12" s="405"/>
      <c r="D12" s="575"/>
      <c r="E12" s="1140"/>
      <c r="F12" s="381"/>
    </row>
    <row r="13" spans="1:6">
      <c r="A13" s="374" t="s">
        <v>451</v>
      </c>
      <c r="B13" s="380">
        <v>160.47999999999999</v>
      </c>
      <c r="C13" s="405">
        <v>160.79</v>
      </c>
      <c r="D13" s="575">
        <v>160.79</v>
      </c>
      <c r="E13" s="1140">
        <v>107.4</v>
      </c>
      <c r="F13" s="381"/>
    </row>
    <row r="14" spans="1:6">
      <c r="A14" s="376" t="s">
        <v>452</v>
      </c>
      <c r="B14" s="380"/>
      <c r="C14" s="405"/>
      <c r="D14" s="575"/>
      <c r="E14" s="1140"/>
      <c r="F14" s="381"/>
    </row>
    <row r="15" spans="1:6">
      <c r="A15" s="374" t="s">
        <v>453</v>
      </c>
      <c r="B15" s="380">
        <v>3.33</v>
      </c>
      <c r="C15" s="405">
        <v>3.34</v>
      </c>
      <c r="D15" s="575">
        <v>3.34</v>
      </c>
      <c r="E15" s="1140">
        <v>99.7</v>
      </c>
      <c r="F15" s="381"/>
    </row>
    <row r="16" spans="1:6">
      <c r="A16" s="376" t="s">
        <v>454</v>
      </c>
      <c r="B16" s="380"/>
      <c r="C16" s="405"/>
      <c r="D16" s="575"/>
      <c r="E16" s="1140"/>
      <c r="F16" s="381"/>
    </row>
    <row r="17" spans="1:6" ht="24.75">
      <c r="A17" s="377" t="s">
        <v>455</v>
      </c>
      <c r="B17" s="380">
        <v>19.59</v>
      </c>
      <c r="C17" s="405">
        <v>18.97</v>
      </c>
      <c r="D17" s="575">
        <v>19.64</v>
      </c>
      <c r="E17" s="1140">
        <v>100.3</v>
      </c>
      <c r="F17" s="381"/>
    </row>
    <row r="18" spans="1:6" ht="24.75">
      <c r="A18" s="376" t="s">
        <v>456</v>
      </c>
      <c r="B18" s="380"/>
      <c r="C18" s="405"/>
      <c r="D18" s="575"/>
      <c r="E18" s="1140"/>
      <c r="F18" s="381"/>
    </row>
    <row r="19" spans="1:6">
      <c r="A19" s="374" t="s">
        <v>457</v>
      </c>
      <c r="B19" s="380">
        <v>872.79</v>
      </c>
      <c r="C19" s="405">
        <v>882.64</v>
      </c>
      <c r="D19" s="575">
        <v>878.69</v>
      </c>
      <c r="E19" s="1140">
        <v>101.7</v>
      </c>
      <c r="F19" s="381"/>
    </row>
    <row r="20" spans="1:6">
      <c r="A20" s="376" t="s">
        <v>458</v>
      </c>
      <c r="B20" s="380"/>
      <c r="C20" s="405"/>
      <c r="D20" s="575"/>
      <c r="E20" s="1140"/>
      <c r="F20" s="381"/>
    </row>
    <row r="21" spans="1:6">
      <c r="A21" s="374" t="s">
        <v>459</v>
      </c>
      <c r="B21" s="380">
        <v>21.57</v>
      </c>
      <c r="C21" s="405">
        <v>21.75</v>
      </c>
      <c r="D21" s="575">
        <v>21.85</v>
      </c>
      <c r="E21" s="1140">
        <v>99.3</v>
      </c>
      <c r="F21" s="381"/>
    </row>
    <row r="22" spans="1:6">
      <c r="A22" s="376" t="s">
        <v>460</v>
      </c>
      <c r="B22" s="380"/>
      <c r="C22" s="405"/>
      <c r="D22" s="575"/>
      <c r="E22" s="1140"/>
      <c r="F22" s="381"/>
    </row>
    <row r="23" spans="1:6">
      <c r="A23" s="374" t="s">
        <v>461</v>
      </c>
      <c r="B23" s="380">
        <v>27.75</v>
      </c>
      <c r="C23" s="909">
        <v>29.5</v>
      </c>
      <c r="D23" s="1154">
        <v>29.49</v>
      </c>
      <c r="E23" s="1140">
        <v>106.8</v>
      </c>
      <c r="F23" s="381"/>
    </row>
    <row r="24" spans="1:6">
      <c r="A24" s="376" t="s">
        <v>462</v>
      </c>
      <c r="B24" s="380"/>
      <c r="C24" s="405"/>
      <c r="D24" s="575"/>
      <c r="E24" s="1140"/>
      <c r="F24" s="381"/>
    </row>
    <row r="25" spans="1:6">
      <c r="A25" s="378" t="s">
        <v>463</v>
      </c>
      <c r="B25" s="380">
        <v>21.07</v>
      </c>
      <c r="C25" s="405">
        <v>21.07</v>
      </c>
      <c r="D25" s="575">
        <v>20.420000000000002</v>
      </c>
      <c r="E25" s="1140">
        <v>97.1</v>
      </c>
      <c r="F25" s="381"/>
    </row>
    <row r="26" spans="1:6">
      <c r="A26" s="376" t="s">
        <v>464</v>
      </c>
      <c r="B26" s="380"/>
      <c r="C26" s="405"/>
      <c r="D26" s="575"/>
      <c r="E26" s="1140"/>
      <c r="F26" s="381"/>
    </row>
    <row r="27" spans="1:6">
      <c r="A27" s="374" t="s">
        <v>465</v>
      </c>
      <c r="B27" s="380">
        <v>318.95</v>
      </c>
      <c r="C27" s="405">
        <v>309.08</v>
      </c>
      <c r="D27" s="575">
        <v>311.79000000000002</v>
      </c>
      <c r="E27" s="1140">
        <v>100.5</v>
      </c>
      <c r="F27" s="381"/>
    </row>
    <row r="28" spans="1:6">
      <c r="A28" s="376" t="s">
        <v>466</v>
      </c>
      <c r="B28" s="380"/>
      <c r="C28" s="405"/>
      <c r="D28" s="575"/>
      <c r="E28" s="1140"/>
      <c r="F28" s="381"/>
    </row>
    <row r="29" spans="1:6">
      <c r="A29" s="374" t="s">
        <v>467</v>
      </c>
      <c r="B29" s="380">
        <v>141.16</v>
      </c>
      <c r="C29" s="405">
        <v>141.06</v>
      </c>
      <c r="D29" s="575">
        <v>146.53</v>
      </c>
      <c r="E29" s="1140">
        <v>105.2</v>
      </c>
      <c r="F29" s="381"/>
    </row>
    <row r="30" spans="1:6">
      <c r="A30" s="376" t="s">
        <v>468</v>
      </c>
      <c r="B30" s="380"/>
      <c r="C30" s="405"/>
      <c r="D30" s="575"/>
      <c r="E30" s="1140"/>
      <c r="F30" s="381"/>
    </row>
    <row r="31" spans="1:6">
      <c r="A31" s="374" t="s">
        <v>1522</v>
      </c>
      <c r="B31" s="380">
        <v>18.25</v>
      </c>
      <c r="C31" s="405">
        <v>18.52</v>
      </c>
      <c r="D31" s="575">
        <v>18.13</v>
      </c>
      <c r="E31" s="1140">
        <v>107.4</v>
      </c>
      <c r="F31" s="381"/>
    </row>
    <row r="32" spans="1:6">
      <c r="A32" s="376" t="s">
        <v>1523</v>
      </c>
      <c r="B32" s="380"/>
      <c r="C32" s="405"/>
      <c r="D32" s="575"/>
      <c r="E32" s="1140"/>
      <c r="F32" s="381"/>
    </row>
    <row r="33" spans="1:6">
      <c r="A33" s="374" t="s">
        <v>469</v>
      </c>
      <c r="B33" s="380">
        <v>5.19</v>
      </c>
      <c r="C33" s="405">
        <v>5.38</v>
      </c>
      <c r="D33" s="1154">
        <v>5.3</v>
      </c>
      <c r="E33" s="1140">
        <v>101</v>
      </c>
      <c r="F33" s="381"/>
    </row>
    <row r="34" spans="1:6">
      <c r="A34" s="376" t="s">
        <v>470</v>
      </c>
      <c r="B34" s="380"/>
      <c r="C34" s="405"/>
      <c r="D34" s="575"/>
      <c r="E34" s="1140"/>
      <c r="F34" s="381"/>
    </row>
    <row r="35" spans="1:6">
      <c r="A35" s="374" t="s">
        <v>471</v>
      </c>
      <c r="B35" s="380">
        <v>106.92</v>
      </c>
      <c r="C35" s="405">
        <v>106.92</v>
      </c>
      <c r="D35" s="575">
        <v>108.46</v>
      </c>
      <c r="E35" s="1140">
        <v>102.9</v>
      </c>
      <c r="F35" s="381"/>
    </row>
    <row r="36" spans="1:6">
      <c r="A36" s="379" t="s">
        <v>472</v>
      </c>
      <c r="B36" s="380"/>
      <c r="C36" s="405"/>
      <c r="D36" s="575"/>
      <c r="E36" s="1140"/>
      <c r="F36" s="381"/>
    </row>
    <row r="37" spans="1:6">
      <c r="A37" s="374" t="s">
        <v>473</v>
      </c>
      <c r="B37" s="380">
        <v>5.12</v>
      </c>
      <c r="C37" s="405">
        <v>4.8499999999999996</v>
      </c>
      <c r="D37" s="575">
        <v>4.83</v>
      </c>
      <c r="E37" s="1140">
        <v>103.9</v>
      </c>
      <c r="F37" s="381"/>
    </row>
    <row r="38" spans="1:6">
      <c r="A38" s="376" t="s">
        <v>474</v>
      </c>
      <c r="B38" s="380"/>
      <c r="C38" s="405"/>
      <c r="D38" s="575"/>
      <c r="E38" s="1140"/>
      <c r="F38" s="381"/>
    </row>
    <row r="39" spans="1:6">
      <c r="A39" s="374" t="s">
        <v>475</v>
      </c>
      <c r="B39" s="380">
        <v>5.03</v>
      </c>
      <c r="C39" s="405">
        <v>5.17</v>
      </c>
      <c r="D39" s="575">
        <v>5.19</v>
      </c>
      <c r="E39" s="1140">
        <v>115.3</v>
      </c>
      <c r="F39" s="381"/>
    </row>
    <row r="40" spans="1:6">
      <c r="A40" s="376" t="s">
        <v>476</v>
      </c>
      <c r="B40" s="380"/>
      <c r="C40" s="405"/>
      <c r="D40" s="575"/>
      <c r="E40" s="1140"/>
      <c r="F40" s="381"/>
    </row>
    <row r="41" spans="1:6">
      <c r="A41" s="374" t="s">
        <v>477</v>
      </c>
      <c r="B41" s="380">
        <v>2.71</v>
      </c>
      <c r="C41" s="405">
        <v>2.71</v>
      </c>
      <c r="D41" s="575">
        <v>2.71</v>
      </c>
      <c r="E41" s="1140">
        <v>100</v>
      </c>
      <c r="F41" s="381"/>
    </row>
    <row r="42" spans="1:6">
      <c r="A42" s="376" t="s">
        <v>478</v>
      </c>
      <c r="B42" s="380"/>
      <c r="C42" s="405"/>
      <c r="D42" s="575"/>
      <c r="E42" s="1140"/>
      <c r="F42" s="381"/>
    </row>
    <row r="43" spans="1:6">
      <c r="A43" s="378" t="s">
        <v>479</v>
      </c>
      <c r="B43" s="380">
        <v>17.350000000000001</v>
      </c>
      <c r="C43" s="405">
        <v>17.350000000000001</v>
      </c>
      <c r="D43" s="575">
        <v>17.350000000000001</v>
      </c>
      <c r="E43" s="1140">
        <v>100</v>
      </c>
      <c r="F43" s="381"/>
    </row>
    <row r="44" spans="1:6">
      <c r="A44" s="376" t="s">
        <v>480</v>
      </c>
      <c r="B44" s="380"/>
      <c r="C44" s="405"/>
      <c r="D44" s="575"/>
      <c r="E44" s="1140"/>
      <c r="F44" s="381"/>
    </row>
    <row r="45" spans="1:6">
      <c r="A45" s="374" t="s">
        <v>481</v>
      </c>
      <c r="B45" s="380">
        <v>21.73</v>
      </c>
      <c r="C45" s="405">
        <v>21.73</v>
      </c>
      <c r="D45" s="575">
        <v>19.11</v>
      </c>
      <c r="E45" s="1140">
        <v>85.1</v>
      </c>
      <c r="F45" s="381"/>
    </row>
    <row r="46" spans="1:6">
      <c r="A46" s="376" t="s">
        <v>482</v>
      </c>
      <c r="B46" s="380"/>
      <c r="C46" s="405"/>
      <c r="D46" s="575"/>
      <c r="E46" s="1140"/>
      <c r="F46" s="381"/>
    </row>
    <row r="47" spans="1:6">
      <c r="A47" s="374" t="s">
        <v>1524</v>
      </c>
      <c r="B47" s="380">
        <v>2.61</v>
      </c>
      <c r="C47" s="405">
        <v>2.61</v>
      </c>
      <c r="D47" s="575">
        <v>2.77</v>
      </c>
      <c r="E47" s="1140">
        <v>106.9</v>
      </c>
      <c r="F47" s="381"/>
    </row>
    <row r="48" spans="1:6">
      <c r="A48" s="376" t="s">
        <v>1525</v>
      </c>
      <c r="B48" s="380"/>
      <c r="C48" s="405"/>
      <c r="D48" s="575"/>
      <c r="E48" s="1140"/>
      <c r="F48" s="381"/>
    </row>
    <row r="49" spans="1:6">
      <c r="A49" s="374" t="s">
        <v>483</v>
      </c>
      <c r="B49" s="380">
        <v>22.77</v>
      </c>
      <c r="C49" s="405">
        <v>22.77</v>
      </c>
      <c r="D49" s="575">
        <v>23.31</v>
      </c>
      <c r="E49" s="1140">
        <v>104.2</v>
      </c>
      <c r="F49" s="381"/>
    </row>
    <row r="50" spans="1:6">
      <c r="A50" s="376" t="s">
        <v>484</v>
      </c>
      <c r="B50" s="380"/>
      <c r="C50" s="405"/>
      <c r="D50" s="575"/>
      <c r="E50" s="1140"/>
      <c r="F50" s="381"/>
    </row>
    <row r="51" spans="1:6">
      <c r="A51" s="374" t="s">
        <v>485</v>
      </c>
      <c r="B51" s="380">
        <v>2.0099999999999998</v>
      </c>
      <c r="C51" s="405">
        <v>2.0099999999999998</v>
      </c>
      <c r="D51" s="575">
        <v>2.0099999999999998</v>
      </c>
      <c r="E51" s="1140">
        <v>101.5</v>
      </c>
      <c r="F51" s="381"/>
    </row>
    <row r="52" spans="1:6">
      <c r="A52" s="376" t="s">
        <v>486</v>
      </c>
      <c r="B52" s="380"/>
      <c r="C52" s="405"/>
      <c r="D52" s="575"/>
      <c r="E52" s="1140"/>
      <c r="F52" s="381"/>
    </row>
    <row r="53" spans="1:6">
      <c r="A53" s="374" t="s">
        <v>487</v>
      </c>
      <c r="B53" s="380">
        <v>8.35</v>
      </c>
      <c r="C53" s="405">
        <v>8.75</v>
      </c>
      <c r="D53" s="575">
        <v>10.17</v>
      </c>
      <c r="E53" s="1140">
        <v>116.2</v>
      </c>
      <c r="F53" s="381"/>
    </row>
    <row r="54" spans="1:6">
      <c r="A54" s="376" t="s">
        <v>488</v>
      </c>
      <c r="B54" s="575"/>
      <c r="C54" s="380"/>
      <c r="D54" s="1155"/>
      <c r="E54" s="1140"/>
      <c r="F54" s="381"/>
    </row>
    <row r="55" spans="1:6" ht="39.75" customHeight="1">
      <c r="A55" s="1586" t="s">
        <v>1815</v>
      </c>
      <c r="B55" s="1586"/>
      <c r="C55" s="1586"/>
      <c r="D55" s="1586"/>
      <c r="E55" s="1586"/>
    </row>
    <row r="56" spans="1:6" ht="35.25" customHeight="1">
      <c r="A56" s="1585" t="s">
        <v>1814</v>
      </c>
      <c r="B56" s="1585"/>
      <c r="C56" s="1585"/>
      <c r="D56" s="1585"/>
      <c r="E56" s="1585"/>
    </row>
    <row r="57" spans="1:6">
      <c r="A57" s="226"/>
    </row>
    <row r="58" spans="1:6">
      <c r="A58" s="226"/>
    </row>
  </sheetData>
  <mergeCells count="7">
    <mergeCell ref="A55:E55"/>
    <mergeCell ref="A56:E56"/>
    <mergeCell ref="A5:A9"/>
    <mergeCell ref="D7:E8"/>
    <mergeCell ref="B9:D9"/>
    <mergeCell ref="B5:C6"/>
    <mergeCell ref="D5:E6"/>
  </mergeCells>
  <hyperlinks>
    <hyperlink ref="F1" location="'Spis tablic     List of tables'!A40" display="Powrót do spisu tablic"/>
    <hyperlink ref="F2" location="'Spis tablic     List of tables'!A40" display="Return to list of tables"/>
    <hyperlink ref="F1:F2" location="'Spis tablic     List of tables'!A38" display="Powrót do spisu tablic"/>
  </hyperlinks>
  <pageMargins left="0.7" right="0.7" top="0.75" bottom="0.75" header="0.3" footer="0.3"/>
  <pageSetup paperSize="9" scale="5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8"/>
  <sheetViews>
    <sheetView showGridLines="0" zoomScaleNormal="100" workbookViewId="0">
      <selection sqref="A1:F1"/>
    </sheetView>
  </sheetViews>
  <sheetFormatPr defaultRowHeight="15"/>
  <cols>
    <col min="1" max="1" width="6.42578125" customWidth="1"/>
    <col min="2" max="2" width="17.85546875" customWidth="1"/>
    <col min="3" max="9" width="17" customWidth="1"/>
  </cols>
  <sheetData>
    <row r="1" spans="1:9">
      <c r="A1" s="1324" t="s">
        <v>489</v>
      </c>
      <c r="B1" s="1324"/>
      <c r="C1" s="1324"/>
      <c r="D1" s="1324"/>
      <c r="E1" s="1324"/>
      <c r="F1" s="1324"/>
      <c r="G1" s="107"/>
      <c r="H1" s="1371" t="s">
        <v>1</v>
      </c>
      <c r="I1" s="1371"/>
    </row>
    <row r="2" spans="1:9">
      <c r="A2" s="1472" t="s">
        <v>490</v>
      </c>
      <c r="B2" s="1524"/>
      <c r="C2" s="1524"/>
      <c r="D2" s="1524"/>
      <c r="E2" s="1524"/>
      <c r="F2" s="1524"/>
      <c r="G2" s="383"/>
      <c r="H2" s="1326" t="s">
        <v>3</v>
      </c>
      <c r="I2" s="1326"/>
    </row>
    <row r="3" spans="1:9" ht="30.75" customHeight="1">
      <c r="A3" s="1594" t="s">
        <v>37</v>
      </c>
      <c r="B3" s="1595"/>
      <c r="C3" s="1460" t="s">
        <v>491</v>
      </c>
      <c r="D3" s="1593"/>
      <c r="E3" s="1467" t="s">
        <v>492</v>
      </c>
      <c r="F3" s="1460" t="s">
        <v>493</v>
      </c>
      <c r="G3" s="1473"/>
      <c r="H3" s="1473"/>
      <c r="I3" s="1468" t="s">
        <v>1335</v>
      </c>
    </row>
    <row r="4" spans="1:9" ht="36">
      <c r="A4" s="1329"/>
      <c r="B4" s="1596"/>
      <c r="C4" s="239" t="s">
        <v>494</v>
      </c>
      <c r="D4" s="239" t="s">
        <v>495</v>
      </c>
      <c r="E4" s="1336"/>
      <c r="F4" s="239" t="s">
        <v>496</v>
      </c>
      <c r="G4" s="239" t="s">
        <v>497</v>
      </c>
      <c r="H4" s="238" t="s">
        <v>498</v>
      </c>
      <c r="I4" s="1513"/>
    </row>
    <row r="5" spans="1:9" ht="30.75" customHeight="1">
      <c r="A5" s="1331"/>
      <c r="B5" s="1332"/>
      <c r="C5" s="1460" t="s">
        <v>1336</v>
      </c>
      <c r="D5" s="1473"/>
      <c r="E5" s="1593"/>
      <c r="F5" s="1460" t="s">
        <v>1337</v>
      </c>
      <c r="G5" s="1473"/>
      <c r="H5" s="1593"/>
      <c r="I5" s="1514"/>
    </row>
    <row r="6" spans="1:9">
      <c r="A6" s="384"/>
      <c r="B6" s="385"/>
      <c r="C6" s="241"/>
      <c r="D6" s="241"/>
      <c r="E6" s="241"/>
      <c r="F6" s="241"/>
      <c r="G6" s="241"/>
      <c r="H6" s="241"/>
      <c r="I6" s="242"/>
    </row>
    <row r="7" spans="1:9">
      <c r="A7" s="386">
        <v>2017</v>
      </c>
      <c r="B7" s="388" t="s">
        <v>84</v>
      </c>
      <c r="C7" s="406">
        <v>68.650000000000006</v>
      </c>
      <c r="D7" s="406">
        <v>53.19</v>
      </c>
      <c r="E7" s="406">
        <v>47.93</v>
      </c>
      <c r="F7" s="406">
        <v>6.46</v>
      </c>
      <c r="G7" s="406">
        <v>4.97</v>
      </c>
      <c r="H7" s="406">
        <v>3.39</v>
      </c>
      <c r="I7" s="1027">
        <v>140.47</v>
      </c>
    </row>
    <row r="8" spans="1:9">
      <c r="A8" s="386"/>
      <c r="B8" s="389" t="s">
        <v>74</v>
      </c>
      <c r="C8" s="392">
        <v>107.3</v>
      </c>
      <c r="D8" s="392">
        <v>101.7</v>
      </c>
      <c r="E8" s="392">
        <v>103.8</v>
      </c>
      <c r="F8" s="392">
        <v>104.9</v>
      </c>
      <c r="G8" s="392">
        <v>105.5</v>
      </c>
      <c r="H8" s="392">
        <v>98.9</v>
      </c>
      <c r="I8" s="550">
        <v>132</v>
      </c>
    </row>
    <row r="9" spans="1:9">
      <c r="A9" s="122"/>
      <c r="B9" s="389"/>
      <c r="C9" s="392"/>
      <c r="D9" s="392"/>
      <c r="E9" s="392"/>
      <c r="F9" s="392"/>
      <c r="G9" s="392"/>
      <c r="H9" s="392"/>
      <c r="I9" s="890"/>
    </row>
    <row r="10" spans="1:9">
      <c r="A10" s="386">
        <v>2018</v>
      </c>
      <c r="B10" s="388" t="s">
        <v>91</v>
      </c>
      <c r="C10" s="406">
        <v>68.86</v>
      </c>
      <c r="D10" s="406">
        <v>57.82</v>
      </c>
      <c r="E10" s="406">
        <v>48.52</v>
      </c>
      <c r="F10" s="406">
        <v>6.55</v>
      </c>
      <c r="G10" s="406">
        <v>4.32</v>
      </c>
      <c r="H10" s="406">
        <v>3.46</v>
      </c>
      <c r="I10" s="891">
        <v>135.51</v>
      </c>
    </row>
    <row r="11" spans="1:9">
      <c r="A11" s="386"/>
      <c r="B11" s="387" t="s">
        <v>61</v>
      </c>
      <c r="C11" s="406">
        <v>68.989999999999995</v>
      </c>
      <c r="D11" s="406">
        <v>57.78</v>
      </c>
      <c r="E11" s="406">
        <v>53.96</v>
      </c>
      <c r="F11" s="406">
        <v>6.57</v>
      </c>
      <c r="G11" s="406">
        <v>4.17</v>
      </c>
      <c r="H11" s="406">
        <v>3.51</v>
      </c>
      <c r="I11" s="1027">
        <v>131.03</v>
      </c>
    </row>
    <row r="12" spans="1:9">
      <c r="A12" s="122"/>
      <c r="B12" s="387" t="s">
        <v>87</v>
      </c>
      <c r="C12" s="406">
        <v>73.41</v>
      </c>
      <c r="D12" s="406">
        <v>60.13</v>
      </c>
      <c r="E12" s="406">
        <v>50.43</v>
      </c>
      <c r="F12" s="406">
        <v>6.51</v>
      </c>
      <c r="G12" s="406">
        <v>4.24</v>
      </c>
      <c r="H12" s="406">
        <v>3.58</v>
      </c>
      <c r="I12" s="891">
        <v>129.94999999999999</v>
      </c>
    </row>
    <row r="13" spans="1:9">
      <c r="A13" s="122"/>
      <c r="B13" s="388" t="s">
        <v>84</v>
      </c>
      <c r="C13" s="406" t="s">
        <v>1546</v>
      </c>
      <c r="D13" s="406" t="s">
        <v>1547</v>
      </c>
      <c r="E13" s="406" t="s">
        <v>1548</v>
      </c>
      <c r="F13" s="406" t="s">
        <v>1549</v>
      </c>
      <c r="G13" s="406" t="s">
        <v>1550</v>
      </c>
      <c r="H13" s="406" t="s">
        <v>1551</v>
      </c>
      <c r="I13" s="891" t="s">
        <v>1552</v>
      </c>
    </row>
    <row r="14" spans="1:9">
      <c r="A14" s="122"/>
      <c r="B14" s="389" t="s">
        <v>74</v>
      </c>
      <c r="C14" s="392">
        <v>111.1</v>
      </c>
      <c r="D14" s="392">
        <v>115.5</v>
      </c>
      <c r="E14" s="392">
        <v>99.2</v>
      </c>
      <c r="F14" s="392">
        <v>100.6</v>
      </c>
      <c r="G14" s="392">
        <v>88.3</v>
      </c>
      <c r="H14" s="392">
        <v>104.4</v>
      </c>
      <c r="I14" s="890">
        <v>94.2</v>
      </c>
    </row>
    <row r="15" spans="1:9">
      <c r="A15" s="122"/>
      <c r="B15" s="389"/>
      <c r="C15" s="392"/>
      <c r="D15" s="392"/>
      <c r="E15" s="392"/>
      <c r="F15" s="392"/>
      <c r="G15" s="392"/>
      <c r="H15" s="392"/>
      <c r="I15" s="890"/>
    </row>
    <row r="16" spans="1:9">
      <c r="A16" s="386">
        <v>2019</v>
      </c>
      <c r="B16" s="388" t="s">
        <v>91</v>
      </c>
      <c r="C16" s="406">
        <v>86.97</v>
      </c>
      <c r="D16" s="406">
        <v>74.319999999999993</v>
      </c>
      <c r="E16" s="406">
        <v>59.16</v>
      </c>
      <c r="F16" s="406">
        <v>6.24</v>
      </c>
      <c r="G16" s="406">
        <v>4.1500000000000004</v>
      </c>
      <c r="H16" s="406">
        <v>3.64</v>
      </c>
      <c r="I16" s="891">
        <v>136.94999999999999</v>
      </c>
    </row>
    <row r="17" spans="1:9">
      <c r="A17" s="386"/>
      <c r="B17" s="389" t="s">
        <v>74</v>
      </c>
      <c r="C17" s="392">
        <f>C16/C10%</f>
        <v>126.29973860005809</v>
      </c>
      <c r="D17" s="392">
        <f>D16/D10%</f>
        <v>128.53683846419921</v>
      </c>
      <c r="E17" s="392">
        <f t="shared" ref="E17:I17" si="0">E16/E10%</f>
        <v>121.9291014014839</v>
      </c>
      <c r="F17" s="392">
        <f t="shared" si="0"/>
        <v>95.267175572519079</v>
      </c>
      <c r="G17" s="392">
        <f t="shared" si="0"/>
        <v>96.064814814814824</v>
      </c>
      <c r="H17" s="392">
        <f t="shared" si="0"/>
        <v>105.20231213872833</v>
      </c>
      <c r="I17" s="550">
        <f t="shared" si="0"/>
        <v>101.06265220278945</v>
      </c>
    </row>
    <row r="18" spans="1:9">
      <c r="A18" s="122"/>
      <c r="B18" s="392"/>
      <c r="C18" s="392"/>
      <c r="D18" s="392"/>
      <c r="E18" s="392"/>
      <c r="F18" s="392"/>
      <c r="G18" s="392"/>
      <c r="H18" s="392"/>
      <c r="I18" s="550"/>
    </row>
    <row r="19" spans="1:9">
      <c r="A19" s="386">
        <v>2018</v>
      </c>
      <c r="B19" s="200" t="s">
        <v>20</v>
      </c>
      <c r="C19" s="406">
        <v>68.52</v>
      </c>
      <c r="D19" s="406">
        <v>57.8</v>
      </c>
      <c r="E19" s="406">
        <v>44.68</v>
      </c>
      <c r="F19" s="406">
        <v>6.58</v>
      </c>
      <c r="G19" s="406">
        <v>4.13</v>
      </c>
      <c r="H19" s="406">
        <v>3.32</v>
      </c>
      <c r="I19" s="1027">
        <v>142.57</v>
      </c>
    </row>
    <row r="20" spans="1:9">
      <c r="A20" s="386"/>
      <c r="B20" s="387" t="s">
        <v>21</v>
      </c>
      <c r="C20" s="406">
        <v>67.59</v>
      </c>
      <c r="D20" s="406">
        <v>57.82</v>
      </c>
      <c r="E20" s="406">
        <v>47.11</v>
      </c>
      <c r="F20" s="406">
        <v>6.61</v>
      </c>
      <c r="G20" s="406">
        <v>4.26</v>
      </c>
      <c r="H20" s="406">
        <v>3.5</v>
      </c>
      <c r="I20" s="1027">
        <v>132.97</v>
      </c>
    </row>
    <row r="21" spans="1:9">
      <c r="A21" s="386"/>
      <c r="B21" s="387" t="s">
        <v>22</v>
      </c>
      <c r="C21" s="406">
        <v>69.650000000000006</v>
      </c>
      <c r="D21" s="406">
        <v>57.85</v>
      </c>
      <c r="E21" s="406">
        <v>53.34</v>
      </c>
      <c r="F21" s="406">
        <v>6.46</v>
      </c>
      <c r="G21" s="406">
        <v>4.53</v>
      </c>
      <c r="H21" s="406">
        <v>3.56</v>
      </c>
      <c r="I21" s="1027">
        <v>130.83000000000001</v>
      </c>
    </row>
    <row r="22" spans="1:9">
      <c r="A22" s="386"/>
      <c r="B22" s="393" t="s">
        <v>23</v>
      </c>
      <c r="C22" s="406">
        <v>67.819999999999993</v>
      </c>
      <c r="D22" s="406">
        <v>57.55</v>
      </c>
      <c r="E22" s="406">
        <v>63.89</v>
      </c>
      <c r="F22" s="406">
        <v>6.6</v>
      </c>
      <c r="G22" s="406">
        <v>4.42</v>
      </c>
      <c r="H22" s="406">
        <v>3.49</v>
      </c>
      <c r="I22" s="1027">
        <v>129.12</v>
      </c>
    </row>
    <row r="23" spans="1:9">
      <c r="A23" s="386"/>
      <c r="B23" s="391" t="s">
        <v>24</v>
      </c>
      <c r="C23" s="406">
        <v>70.44</v>
      </c>
      <c r="D23" s="406">
        <v>58.19</v>
      </c>
      <c r="E23" s="406">
        <v>57.09</v>
      </c>
      <c r="F23" s="406">
        <v>6.65</v>
      </c>
      <c r="G23" s="406">
        <v>4.32</v>
      </c>
      <c r="H23" s="406">
        <v>3.45</v>
      </c>
      <c r="I23" s="1027">
        <v>123.42</v>
      </c>
    </row>
    <row r="24" spans="1:9">
      <c r="A24" s="386"/>
      <c r="B24" s="391" t="s">
        <v>25</v>
      </c>
      <c r="C24" s="406">
        <v>69.8</v>
      </c>
      <c r="D24" s="406">
        <v>60.16</v>
      </c>
      <c r="E24" s="406">
        <v>51.76</v>
      </c>
      <c r="F24" s="406">
        <v>6.43</v>
      </c>
      <c r="G24" s="406">
        <v>4.3899999999999997</v>
      </c>
      <c r="H24" s="406">
        <v>3.71</v>
      </c>
      <c r="I24" s="1027">
        <v>126.87</v>
      </c>
    </row>
    <row r="25" spans="1:9">
      <c r="A25" s="386"/>
      <c r="B25" s="391" t="s">
        <v>13</v>
      </c>
      <c r="C25" s="406">
        <v>72.81</v>
      </c>
      <c r="D25" s="406">
        <v>56.91</v>
      </c>
      <c r="E25" s="406">
        <v>55.93</v>
      </c>
      <c r="F25" s="406">
        <v>6.25</v>
      </c>
      <c r="G25" s="406">
        <v>4.45</v>
      </c>
      <c r="H25" s="406">
        <v>3.92</v>
      </c>
      <c r="I25" s="1027">
        <v>125.79</v>
      </c>
    </row>
    <row r="26" spans="1:9">
      <c r="A26" s="386"/>
      <c r="B26" s="391" t="s">
        <v>15</v>
      </c>
      <c r="C26" s="406">
        <v>78.06</v>
      </c>
      <c r="D26" s="406">
        <v>64.010000000000005</v>
      </c>
      <c r="E26" s="406">
        <v>36.93</v>
      </c>
      <c r="F26" s="406">
        <v>6.4</v>
      </c>
      <c r="G26" s="406">
        <v>4.2300000000000004</v>
      </c>
      <c r="H26" s="406">
        <v>3.86</v>
      </c>
      <c r="I26" s="1027">
        <v>127.37</v>
      </c>
    </row>
    <row r="27" spans="1:9">
      <c r="A27" s="386"/>
      <c r="B27" s="391" t="s">
        <v>16</v>
      </c>
      <c r="C27" s="406">
        <v>80.59</v>
      </c>
      <c r="D27" s="406">
        <v>70.28</v>
      </c>
      <c r="E27" s="406">
        <v>34.520000000000003</v>
      </c>
      <c r="F27" s="892">
        <v>6.69</v>
      </c>
      <c r="G27" s="406">
        <v>4.58</v>
      </c>
      <c r="H27" s="406">
        <v>3.66</v>
      </c>
      <c r="I27" s="1027">
        <v>130.55000000000001</v>
      </c>
    </row>
    <row r="28" spans="1:9">
      <c r="A28" s="386"/>
      <c r="B28" s="200" t="s">
        <v>17</v>
      </c>
      <c r="C28" s="406">
        <v>83.67</v>
      </c>
      <c r="D28" s="406">
        <v>71.650000000000006</v>
      </c>
      <c r="E28" s="406">
        <v>36.9</v>
      </c>
      <c r="F28" s="406">
        <v>6.43</v>
      </c>
      <c r="G28" s="406">
        <v>4.29</v>
      </c>
      <c r="H28" s="406">
        <v>3.42</v>
      </c>
      <c r="I28" s="1027">
        <v>135.27000000000001</v>
      </c>
    </row>
    <row r="29" spans="1:9">
      <c r="A29" s="386"/>
      <c r="B29" s="200" t="s">
        <v>18</v>
      </c>
      <c r="C29" s="406">
        <v>83.41</v>
      </c>
      <c r="D29" s="406">
        <v>67.41</v>
      </c>
      <c r="E29" s="406">
        <v>41.44</v>
      </c>
      <c r="F29" s="406">
        <v>6.28</v>
      </c>
      <c r="G29" s="406">
        <v>4.12</v>
      </c>
      <c r="H29" s="406">
        <v>3.25</v>
      </c>
      <c r="I29" s="1027">
        <v>137.22999999999999</v>
      </c>
    </row>
    <row r="30" spans="1:9">
      <c r="A30" s="386"/>
      <c r="B30" s="200" t="s">
        <v>19</v>
      </c>
      <c r="C30" s="406">
        <v>84.76</v>
      </c>
      <c r="D30" s="406">
        <v>71.12</v>
      </c>
      <c r="E30" s="406">
        <v>43.11</v>
      </c>
      <c r="F30" s="406">
        <v>6.32</v>
      </c>
      <c r="G30" s="406">
        <v>4.05</v>
      </c>
      <c r="H30" s="406">
        <v>3.02</v>
      </c>
      <c r="I30" s="1027">
        <v>140.05000000000001</v>
      </c>
    </row>
    <row r="31" spans="1:9">
      <c r="A31" s="122"/>
      <c r="B31" s="392"/>
      <c r="C31" s="392"/>
      <c r="D31" s="392"/>
      <c r="E31" s="392"/>
      <c r="F31" s="392"/>
      <c r="G31" s="392"/>
      <c r="H31" s="392"/>
      <c r="I31" s="550"/>
    </row>
    <row r="32" spans="1:9">
      <c r="A32" s="386">
        <v>2019</v>
      </c>
      <c r="B32" s="200" t="s">
        <v>20</v>
      </c>
      <c r="C32" s="406">
        <v>85.57</v>
      </c>
      <c r="D32" s="406">
        <v>73.61</v>
      </c>
      <c r="E32" s="406">
        <v>53.64</v>
      </c>
      <c r="F32" s="406">
        <v>6.3</v>
      </c>
      <c r="G32" s="406">
        <v>3.97</v>
      </c>
      <c r="H32" s="406">
        <v>3.45</v>
      </c>
      <c r="I32" s="1027">
        <v>137.31</v>
      </c>
    </row>
    <row r="33" spans="1:9">
      <c r="A33" s="386"/>
      <c r="B33" s="387" t="s">
        <v>21</v>
      </c>
      <c r="C33" s="406">
        <v>87.78</v>
      </c>
      <c r="D33" s="406">
        <v>75.59</v>
      </c>
      <c r="E33" s="406">
        <v>55.77</v>
      </c>
      <c r="F33" s="406">
        <v>6.13</v>
      </c>
      <c r="G33" s="406">
        <v>4.1500000000000004</v>
      </c>
      <c r="H33" s="406">
        <v>3.72</v>
      </c>
      <c r="I33" s="1027">
        <v>136.83000000000001</v>
      </c>
    </row>
    <row r="34" spans="1:9">
      <c r="A34" s="386"/>
      <c r="B34" s="387" t="s">
        <v>22</v>
      </c>
      <c r="C34" s="406">
        <v>86.92</v>
      </c>
      <c r="D34" s="406">
        <v>73.849999999999994</v>
      </c>
      <c r="E34" s="406">
        <v>66.94</v>
      </c>
      <c r="F34" s="406">
        <v>6.26</v>
      </c>
      <c r="G34" s="406">
        <v>4.3499999999999996</v>
      </c>
      <c r="H34" s="406">
        <v>3.75</v>
      </c>
      <c r="I34" s="1027">
        <v>136.71</v>
      </c>
    </row>
    <row r="35" spans="1:9">
      <c r="A35" s="386"/>
      <c r="B35" s="392" t="s">
        <v>74</v>
      </c>
      <c r="C35" s="392">
        <v>124.79540559942571</v>
      </c>
      <c r="D35" s="392">
        <v>127.65773552290405</v>
      </c>
      <c r="E35" s="392">
        <v>125.4968128983877</v>
      </c>
      <c r="F35" s="392">
        <v>96.904024767801843</v>
      </c>
      <c r="G35" s="392">
        <v>96.026490066225165</v>
      </c>
      <c r="H35" s="392">
        <v>105.33707865168539</v>
      </c>
      <c r="I35" s="550">
        <v>104.49438202247191</v>
      </c>
    </row>
    <row r="36" spans="1:9">
      <c r="A36" s="386"/>
      <c r="B36" s="392" t="s">
        <v>75</v>
      </c>
      <c r="C36" s="392">
        <v>99.020277967646393</v>
      </c>
      <c r="D36" s="392">
        <v>97.6981082153724</v>
      </c>
      <c r="E36" s="392">
        <v>120.02868925945847</v>
      </c>
      <c r="F36" s="392">
        <v>102.12071778140293</v>
      </c>
      <c r="G36" s="392">
        <v>104.81927710843372</v>
      </c>
      <c r="H36" s="392">
        <v>100.80645161290322</v>
      </c>
      <c r="I36" s="550">
        <v>99.912299934224947</v>
      </c>
    </row>
    <row r="37" spans="1:9">
      <c r="A37" s="1461" t="s">
        <v>499</v>
      </c>
      <c r="B37" s="1461"/>
      <c r="C37" s="1461"/>
      <c r="D37" s="1461"/>
      <c r="E37" s="1461"/>
      <c r="F37" s="394"/>
      <c r="G37" s="394"/>
      <c r="H37" s="394"/>
      <c r="I37" s="394"/>
    </row>
    <row r="38" spans="1:9">
      <c r="A38" s="1525" t="s">
        <v>500</v>
      </c>
      <c r="B38" s="1525"/>
      <c r="C38" s="1525"/>
      <c r="D38" s="1525"/>
      <c r="E38" s="240"/>
      <c r="F38" s="394"/>
      <c r="G38" s="394"/>
      <c r="H38" s="394"/>
      <c r="I38" s="394"/>
    </row>
  </sheetData>
  <mergeCells count="13">
    <mergeCell ref="F5:H5"/>
    <mergeCell ref="A37:E37"/>
    <mergeCell ref="A38:D38"/>
    <mergeCell ref="A1:F1"/>
    <mergeCell ref="H1:I1"/>
    <mergeCell ref="A2:F2"/>
    <mergeCell ref="H2:I2"/>
    <mergeCell ref="A3:B5"/>
    <mergeCell ref="C3:D3"/>
    <mergeCell ref="E3:E4"/>
    <mergeCell ref="F3:H3"/>
    <mergeCell ref="I3:I5"/>
    <mergeCell ref="C5:E5"/>
  </mergeCells>
  <hyperlinks>
    <hyperlink ref="H1" location="'Spis tablic     List of tables'!A43" display="Powrót do spisu tablic"/>
    <hyperlink ref="H2" location="'Spis tablic     List of tables'!A43" display="Return to list of tables"/>
    <hyperlink ref="H1:I2" location="'Spis tablic     List of tables'!A41" display="Powrót do spisu tablic"/>
    <hyperlink ref="H1:I1" location="'Spis tablic     List of tables'!A41" display="Powrót do spisu tablic"/>
  </hyperlinks>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1"/>
  <sheetViews>
    <sheetView showGridLines="0" zoomScaleNormal="100" workbookViewId="0">
      <selection sqref="A1:E1"/>
    </sheetView>
  </sheetViews>
  <sheetFormatPr defaultRowHeight="15"/>
  <cols>
    <col min="1" max="1" width="6.42578125" customWidth="1"/>
    <col min="2" max="2" width="17.85546875" customWidth="1"/>
    <col min="3" max="6" width="10.85546875" customWidth="1"/>
    <col min="7" max="7" width="13.140625" customWidth="1"/>
    <col min="8" max="8" width="10.85546875" customWidth="1"/>
    <col min="9" max="9" width="12.5703125" customWidth="1"/>
    <col min="10" max="12" width="10.85546875" customWidth="1"/>
    <col min="13" max="13" width="14.140625" customWidth="1"/>
  </cols>
  <sheetData>
    <row r="1" spans="1:13">
      <c r="A1" s="1273" t="s">
        <v>36</v>
      </c>
      <c r="B1" s="1273"/>
      <c r="C1" s="1273"/>
      <c r="D1" s="1273"/>
      <c r="E1" s="1273"/>
      <c r="F1" s="53"/>
      <c r="G1" s="54"/>
      <c r="H1" s="54"/>
      <c r="I1" s="54"/>
      <c r="J1" s="54"/>
      <c r="K1" s="3"/>
      <c r="L1" s="1274" t="s">
        <v>1</v>
      </c>
      <c r="M1" s="1274"/>
    </row>
    <row r="2" spans="1:13">
      <c r="A2" s="1246" t="s">
        <v>29</v>
      </c>
      <c r="B2" s="1246"/>
      <c r="C2" s="1246"/>
      <c r="D2" s="1246"/>
      <c r="E2" s="1246"/>
      <c r="F2" s="55"/>
      <c r="G2" s="54"/>
      <c r="H2" s="54"/>
      <c r="I2" s="54"/>
      <c r="J2" s="54"/>
      <c r="K2" s="3"/>
      <c r="L2" s="1275" t="s">
        <v>3</v>
      </c>
      <c r="M2" s="1275"/>
    </row>
    <row r="3" spans="1:13" ht="33" customHeight="1">
      <c r="A3" s="1276" t="s">
        <v>37</v>
      </c>
      <c r="B3" s="1242"/>
      <c r="C3" s="1270" t="s">
        <v>38</v>
      </c>
      <c r="D3" s="1280"/>
      <c r="E3" s="1280"/>
      <c r="F3" s="1281"/>
      <c r="G3" s="1233" t="s">
        <v>1811</v>
      </c>
      <c r="H3" s="1282"/>
      <c r="I3" s="1283"/>
      <c r="J3" s="1233" t="s">
        <v>39</v>
      </c>
      <c r="K3" s="1282"/>
      <c r="L3" s="1283"/>
      <c r="M3" s="1233" t="s">
        <v>1604</v>
      </c>
    </row>
    <row r="4" spans="1:13">
      <c r="A4" s="1277"/>
      <c r="B4" s="1244"/>
      <c r="C4" s="1233" t="s">
        <v>1809</v>
      </c>
      <c r="D4" s="1282"/>
      <c r="E4" s="1282"/>
      <c r="F4" s="1283"/>
      <c r="G4" s="1234"/>
      <c r="H4" s="1284"/>
      <c r="I4" s="1285"/>
      <c r="J4" s="1234"/>
      <c r="K4" s="1284"/>
      <c r="L4" s="1285"/>
      <c r="M4" s="1234"/>
    </row>
    <row r="5" spans="1:13" ht="24" customHeight="1">
      <c r="A5" s="1277"/>
      <c r="B5" s="1244"/>
      <c r="C5" s="1255"/>
      <c r="D5" s="1288"/>
      <c r="E5" s="1288"/>
      <c r="F5" s="1289"/>
      <c r="G5" s="1234"/>
      <c r="H5" s="1284"/>
      <c r="I5" s="1285"/>
      <c r="J5" s="1234"/>
      <c r="K5" s="1284"/>
      <c r="L5" s="1285"/>
      <c r="M5" s="1234"/>
    </row>
    <row r="6" spans="1:13" ht="18" customHeight="1">
      <c r="A6" s="1277"/>
      <c r="B6" s="1244"/>
      <c r="C6" s="1233" t="s">
        <v>40</v>
      </c>
      <c r="D6" s="1283"/>
      <c r="E6" s="1233" t="s">
        <v>1810</v>
      </c>
      <c r="F6" s="1283"/>
      <c r="G6" s="1234"/>
      <c r="H6" s="1284"/>
      <c r="I6" s="1285"/>
      <c r="J6" s="1234"/>
      <c r="K6" s="1284"/>
      <c r="L6" s="1285"/>
      <c r="M6" s="1234"/>
    </row>
    <row r="7" spans="1:13" ht="26.25" customHeight="1">
      <c r="A7" s="1277"/>
      <c r="B7" s="1244"/>
      <c r="C7" s="1255"/>
      <c r="D7" s="1289"/>
      <c r="E7" s="1255"/>
      <c r="F7" s="1289"/>
      <c r="G7" s="1236"/>
      <c r="H7" s="1286"/>
      <c r="I7" s="1287"/>
      <c r="J7" s="1236"/>
      <c r="K7" s="1286"/>
      <c r="L7" s="1287"/>
      <c r="M7" s="1234"/>
    </row>
    <row r="8" spans="1:13" ht="20.25" customHeight="1">
      <c r="A8" s="1277"/>
      <c r="B8" s="1244"/>
      <c r="C8" s="1261" t="s">
        <v>9</v>
      </c>
      <c r="D8" s="1261" t="s">
        <v>10</v>
      </c>
      <c r="E8" s="1261" t="s">
        <v>9</v>
      </c>
      <c r="F8" s="1261" t="s">
        <v>10</v>
      </c>
      <c r="G8" s="1237" t="s">
        <v>1602</v>
      </c>
      <c r="H8" s="1238" t="s">
        <v>9</v>
      </c>
      <c r="I8" s="1238" t="s">
        <v>10</v>
      </c>
      <c r="J8" s="1237" t="s">
        <v>1603</v>
      </c>
      <c r="K8" s="1238" t="s">
        <v>9</v>
      </c>
      <c r="L8" s="1238" t="s">
        <v>10</v>
      </c>
      <c r="M8" s="1234"/>
    </row>
    <row r="9" spans="1:13" ht="33" customHeight="1">
      <c r="A9" s="1278"/>
      <c r="B9" s="1279"/>
      <c r="C9" s="1272"/>
      <c r="D9" s="1272"/>
      <c r="E9" s="1272"/>
      <c r="F9" s="1272"/>
      <c r="G9" s="1254"/>
      <c r="H9" s="1272"/>
      <c r="I9" s="1272"/>
      <c r="J9" s="1254"/>
      <c r="K9" s="1272"/>
      <c r="L9" s="1272"/>
      <c r="M9" s="1255"/>
    </row>
    <row r="10" spans="1:13">
      <c r="A10" s="12"/>
      <c r="B10" s="13"/>
      <c r="C10" s="15"/>
      <c r="D10" s="15"/>
      <c r="E10" s="15"/>
      <c r="F10" s="15"/>
      <c r="G10" s="14"/>
      <c r="H10" s="15"/>
      <c r="I10" s="15"/>
      <c r="J10" s="14"/>
      <c r="K10" s="15"/>
      <c r="L10" s="15"/>
      <c r="M10" s="56"/>
    </row>
    <row r="11" spans="1:13">
      <c r="A11" s="42">
        <v>2017</v>
      </c>
      <c r="B11" s="43" t="s">
        <v>11</v>
      </c>
      <c r="C11" s="544">
        <v>104.9</v>
      </c>
      <c r="D11" s="544" t="s">
        <v>12</v>
      </c>
      <c r="E11" s="544">
        <v>105.4</v>
      </c>
      <c r="F11" s="544" t="s">
        <v>12</v>
      </c>
      <c r="G11" s="544" t="s">
        <v>1537</v>
      </c>
      <c r="H11" s="544" t="s">
        <v>12</v>
      </c>
      <c r="I11" s="544" t="s">
        <v>12</v>
      </c>
      <c r="J11" s="544">
        <v>317</v>
      </c>
      <c r="K11" s="544">
        <v>99.6</v>
      </c>
      <c r="L11" s="544" t="s">
        <v>12</v>
      </c>
      <c r="M11" s="545">
        <v>9.1</v>
      </c>
    </row>
    <row r="12" spans="1:13">
      <c r="A12" s="42">
        <v>2018</v>
      </c>
      <c r="B12" s="43" t="s">
        <v>11</v>
      </c>
      <c r="C12" s="544" t="s">
        <v>1538</v>
      </c>
      <c r="D12" s="544" t="s">
        <v>12</v>
      </c>
      <c r="E12" s="544" t="s">
        <v>1539</v>
      </c>
      <c r="F12" s="544" t="s">
        <v>12</v>
      </c>
      <c r="G12" s="544" t="s">
        <v>1540</v>
      </c>
      <c r="H12" s="544" t="s">
        <v>1541</v>
      </c>
      <c r="I12" s="544" t="s">
        <v>12</v>
      </c>
      <c r="J12" s="544" t="s">
        <v>1542</v>
      </c>
      <c r="K12" s="544" t="s">
        <v>1541</v>
      </c>
      <c r="L12" s="544" t="s">
        <v>12</v>
      </c>
      <c r="M12" s="545" t="s">
        <v>1543</v>
      </c>
    </row>
    <row r="13" spans="1:13">
      <c r="A13" s="47"/>
      <c r="B13" s="43"/>
      <c r="C13" s="63"/>
      <c r="D13" s="63"/>
      <c r="E13" s="63"/>
      <c r="F13" s="63"/>
      <c r="G13" s="63"/>
      <c r="H13" s="63"/>
      <c r="I13" s="63"/>
      <c r="J13" s="63"/>
      <c r="K13" s="63"/>
      <c r="L13" s="63"/>
      <c r="M13" s="64"/>
    </row>
    <row r="14" spans="1:13">
      <c r="A14" s="42">
        <v>2018</v>
      </c>
      <c r="B14" s="43" t="s">
        <v>20</v>
      </c>
      <c r="C14" s="20">
        <v>105.28</v>
      </c>
      <c r="D14" s="20">
        <v>96.907216494845358</v>
      </c>
      <c r="E14" s="20">
        <v>87.872340425531917</v>
      </c>
      <c r="F14" s="20">
        <v>96.04651162790698</v>
      </c>
      <c r="G14" s="20">
        <v>22.3</v>
      </c>
      <c r="H14" s="20">
        <v>146.75615212527964</v>
      </c>
      <c r="I14" s="20">
        <v>101.05110547299746</v>
      </c>
      <c r="J14" s="20">
        <v>26</v>
      </c>
      <c r="K14" s="20">
        <v>100.85503303536727</v>
      </c>
      <c r="L14" s="20">
        <v>102.01674725793136</v>
      </c>
      <c r="M14" s="888" t="s">
        <v>12</v>
      </c>
    </row>
    <row r="15" spans="1:13">
      <c r="A15" s="47"/>
      <c r="B15" s="43" t="s">
        <v>21</v>
      </c>
      <c r="C15" s="20">
        <v>103.1201248049922</v>
      </c>
      <c r="D15" s="20">
        <v>100.45592705167174</v>
      </c>
      <c r="E15" s="20">
        <v>90.063424947145876</v>
      </c>
      <c r="F15" s="20">
        <v>103.14769975786925</v>
      </c>
      <c r="G15" s="20">
        <v>22.1</v>
      </c>
      <c r="H15" s="20">
        <v>159.61010830324909</v>
      </c>
      <c r="I15" s="20">
        <v>99.112266857962695</v>
      </c>
      <c r="J15" s="20">
        <v>23.7</v>
      </c>
      <c r="K15" s="20">
        <v>99.509145829837209</v>
      </c>
      <c r="L15" s="20">
        <v>91.402697495183048</v>
      </c>
      <c r="M15" s="888">
        <v>7.9</v>
      </c>
    </row>
    <row r="16" spans="1:13">
      <c r="A16" s="47"/>
      <c r="B16" s="43" t="s">
        <v>22</v>
      </c>
      <c r="C16" s="27">
        <v>104.19354838709677</v>
      </c>
      <c r="D16" s="27">
        <v>97.730711043872915</v>
      </c>
      <c r="E16" s="27">
        <v>93.402061855670112</v>
      </c>
      <c r="F16" s="27">
        <v>106.33802816901409</v>
      </c>
      <c r="G16" s="63">
        <v>24.2</v>
      </c>
      <c r="H16" s="27">
        <v>132.55316816487613</v>
      </c>
      <c r="I16" s="27">
        <v>109.39563919297927</v>
      </c>
      <c r="J16" s="63">
        <v>26.3</v>
      </c>
      <c r="K16" s="27">
        <v>95.232238460425407</v>
      </c>
      <c r="L16" s="27">
        <v>110.99118849867195</v>
      </c>
      <c r="M16" s="64" t="s">
        <v>12</v>
      </c>
    </row>
    <row r="17" spans="1:13">
      <c r="A17" s="30"/>
      <c r="B17" s="18" t="s">
        <v>23</v>
      </c>
      <c r="C17" s="20">
        <v>105.1</v>
      </c>
      <c r="D17" s="20">
        <v>102.2</v>
      </c>
      <c r="E17" s="27">
        <v>87.4</v>
      </c>
      <c r="F17" s="27">
        <v>97.6</v>
      </c>
      <c r="G17" s="63">
        <v>22.2</v>
      </c>
      <c r="H17" s="27">
        <v>137.19999999999999</v>
      </c>
      <c r="I17" s="63">
        <v>91.7</v>
      </c>
      <c r="J17" s="63">
        <v>24.3</v>
      </c>
      <c r="K17" s="63">
        <v>93.1</v>
      </c>
      <c r="L17" s="27">
        <v>92.3</v>
      </c>
      <c r="M17" s="137">
        <v>7.7</v>
      </c>
    </row>
    <row r="18" spans="1:13">
      <c r="A18" s="30"/>
      <c r="B18" s="18" t="s">
        <v>24</v>
      </c>
      <c r="C18" s="20">
        <v>106.1</v>
      </c>
      <c r="D18" s="20">
        <v>100.8</v>
      </c>
      <c r="E18" s="27">
        <v>82</v>
      </c>
      <c r="F18" s="27">
        <v>97.7</v>
      </c>
      <c r="G18" s="63">
        <v>22.2</v>
      </c>
      <c r="H18" s="27">
        <v>152.6</v>
      </c>
      <c r="I18" s="63">
        <v>99.9</v>
      </c>
      <c r="J18" s="63">
        <v>29.7</v>
      </c>
      <c r="K18" s="63">
        <v>105.6</v>
      </c>
      <c r="L18" s="27">
        <v>122.2</v>
      </c>
      <c r="M18" s="137" t="s">
        <v>12</v>
      </c>
    </row>
    <row r="19" spans="1:13">
      <c r="A19" s="30"/>
      <c r="B19" s="18" t="s">
        <v>25</v>
      </c>
      <c r="C19" s="20">
        <v>102.4</v>
      </c>
      <c r="D19" s="20">
        <v>96.7</v>
      </c>
      <c r="E19" s="27">
        <v>81.599999999999994</v>
      </c>
      <c r="F19" s="27">
        <v>101.6</v>
      </c>
      <c r="G19" s="63">
        <v>23.1</v>
      </c>
      <c r="H19" s="27">
        <v>140.6</v>
      </c>
      <c r="I19" s="27">
        <v>104</v>
      </c>
      <c r="J19" s="63">
        <v>27.4</v>
      </c>
      <c r="K19" s="63">
        <v>98.2</v>
      </c>
      <c r="L19" s="27">
        <v>92.3</v>
      </c>
      <c r="M19" s="137" t="s">
        <v>12</v>
      </c>
    </row>
    <row r="20" spans="1:13">
      <c r="A20" s="23"/>
      <c r="B20" s="18" t="s">
        <v>13</v>
      </c>
      <c r="C20" s="20">
        <v>104.3</v>
      </c>
      <c r="D20" s="20">
        <v>97.2</v>
      </c>
      <c r="E20" s="27">
        <v>99.8</v>
      </c>
      <c r="F20" s="27">
        <v>101.4</v>
      </c>
      <c r="G20" s="63">
        <v>23.1</v>
      </c>
      <c r="H20" s="27">
        <v>87.5</v>
      </c>
      <c r="I20" s="27">
        <v>100.2</v>
      </c>
      <c r="J20" s="63">
        <v>28.1</v>
      </c>
      <c r="K20" s="63">
        <v>99.8</v>
      </c>
      <c r="L20" s="27">
        <v>102.7</v>
      </c>
      <c r="M20" s="889">
        <v>6.7</v>
      </c>
    </row>
    <row r="21" spans="1:13">
      <c r="A21" s="23"/>
      <c r="B21" s="18" t="s">
        <v>15</v>
      </c>
      <c r="C21" s="20">
        <v>101.3</v>
      </c>
      <c r="D21" s="20">
        <v>102.4</v>
      </c>
      <c r="E21" s="27">
        <v>95.3</v>
      </c>
      <c r="F21" s="27">
        <v>95.1</v>
      </c>
      <c r="G21" s="63">
        <v>13.9</v>
      </c>
      <c r="H21" s="27">
        <v>52.2</v>
      </c>
      <c r="I21" s="27">
        <v>60</v>
      </c>
      <c r="J21" s="63">
        <v>27.3</v>
      </c>
      <c r="K21" s="63">
        <v>95.3</v>
      </c>
      <c r="L21" s="27">
        <v>97.2</v>
      </c>
      <c r="M21" s="889" t="s">
        <v>12</v>
      </c>
    </row>
    <row r="22" spans="1:13">
      <c r="A22" s="23"/>
      <c r="B22" s="33" t="s">
        <v>16</v>
      </c>
      <c r="C22" s="20">
        <v>104.9</v>
      </c>
      <c r="D22" s="20">
        <v>104.5</v>
      </c>
      <c r="E22" s="27">
        <v>90</v>
      </c>
      <c r="F22" s="27">
        <v>108.3</v>
      </c>
      <c r="G22" s="27">
        <v>21</v>
      </c>
      <c r="H22" s="27">
        <v>96.2</v>
      </c>
      <c r="I22" s="27">
        <v>151.6</v>
      </c>
      <c r="J22" s="63">
        <v>25.7</v>
      </c>
      <c r="K22" s="63">
        <v>99.9</v>
      </c>
      <c r="L22" s="27">
        <v>93.9</v>
      </c>
      <c r="M22" s="889" t="s">
        <v>12</v>
      </c>
    </row>
    <row r="23" spans="1:13">
      <c r="A23" s="30"/>
      <c r="B23" s="43" t="s">
        <v>17</v>
      </c>
      <c r="C23" s="20">
        <v>100.8</v>
      </c>
      <c r="D23" s="20">
        <v>96.1</v>
      </c>
      <c r="E23" s="27">
        <v>92.1</v>
      </c>
      <c r="F23" s="27">
        <v>93.7</v>
      </c>
      <c r="G23" s="27">
        <v>25.8</v>
      </c>
      <c r="H23" s="27">
        <v>104.9</v>
      </c>
      <c r="I23" s="63">
        <v>122.5</v>
      </c>
      <c r="J23" s="63">
        <v>25.8</v>
      </c>
      <c r="K23" s="63">
        <v>102.2</v>
      </c>
      <c r="L23" s="27">
        <v>100.4</v>
      </c>
      <c r="M23" s="889" t="s">
        <v>12</v>
      </c>
    </row>
    <row r="24" spans="1:13">
      <c r="A24" s="30"/>
      <c r="B24" s="43" t="s">
        <v>18</v>
      </c>
      <c r="C24" s="20">
        <v>95.2</v>
      </c>
      <c r="D24" s="20">
        <v>97.7</v>
      </c>
      <c r="E24" s="27">
        <v>92.4</v>
      </c>
      <c r="F24" s="27">
        <v>96</v>
      </c>
      <c r="G24" s="27">
        <v>24</v>
      </c>
      <c r="H24" s="27">
        <v>92.6</v>
      </c>
      <c r="I24" s="27">
        <v>93</v>
      </c>
      <c r="J24" s="63">
        <v>25.1</v>
      </c>
      <c r="K24" s="63">
        <v>105.6</v>
      </c>
      <c r="L24" s="27">
        <v>97.3</v>
      </c>
      <c r="M24" s="889" t="s">
        <v>12</v>
      </c>
    </row>
    <row r="25" spans="1:13">
      <c r="A25" s="30"/>
      <c r="B25" s="43" t="s">
        <v>19</v>
      </c>
      <c r="C25" s="20">
        <v>93.1</v>
      </c>
      <c r="D25" s="20">
        <v>100.6</v>
      </c>
      <c r="E25" s="27">
        <v>94.2</v>
      </c>
      <c r="F25" s="27">
        <v>98.3</v>
      </c>
      <c r="G25" s="27">
        <v>21</v>
      </c>
      <c r="H25" s="27">
        <v>95.4</v>
      </c>
      <c r="I25" s="63">
        <v>87.8</v>
      </c>
      <c r="J25" s="63">
        <v>26.7</v>
      </c>
      <c r="K25" s="63">
        <v>105.1</v>
      </c>
      <c r="L25" s="27">
        <v>106.6</v>
      </c>
      <c r="M25" s="64" t="s">
        <v>12</v>
      </c>
    </row>
    <row r="26" spans="1:13">
      <c r="A26" s="47"/>
      <c r="B26" s="43"/>
      <c r="C26" s="63"/>
      <c r="D26" s="63"/>
      <c r="E26" s="63"/>
      <c r="F26" s="63"/>
      <c r="G26" s="63"/>
      <c r="H26" s="63"/>
      <c r="I26" s="63"/>
      <c r="J26" s="63"/>
      <c r="K26" s="63"/>
      <c r="L26" s="63"/>
      <c r="M26" s="64"/>
    </row>
    <row r="27" spans="1:13">
      <c r="A27" s="42">
        <v>2019</v>
      </c>
      <c r="B27" s="43" t="s">
        <v>20</v>
      </c>
      <c r="C27" s="544">
        <v>95.7</v>
      </c>
      <c r="D27" s="544">
        <v>99.7</v>
      </c>
      <c r="E27" s="544">
        <v>96.1</v>
      </c>
      <c r="F27" s="544">
        <v>98</v>
      </c>
      <c r="G27" s="544">
        <v>23</v>
      </c>
      <c r="H27" s="544">
        <v>103</v>
      </c>
      <c r="I27" s="544">
        <v>109.2</v>
      </c>
      <c r="J27" s="544">
        <v>27.2</v>
      </c>
      <c r="K27" s="544">
        <v>104.9</v>
      </c>
      <c r="L27" s="544">
        <v>101.8</v>
      </c>
      <c r="M27" s="545" t="s">
        <v>12</v>
      </c>
    </row>
    <row r="28" spans="1:13">
      <c r="A28" s="47"/>
      <c r="B28" s="43" t="s">
        <v>21</v>
      </c>
      <c r="C28" s="544">
        <v>92.7</v>
      </c>
      <c r="D28" s="544">
        <v>97.3</v>
      </c>
      <c r="E28" s="544">
        <v>97.4</v>
      </c>
      <c r="F28" s="544">
        <v>104.5</v>
      </c>
      <c r="G28" s="544">
        <v>20.2</v>
      </c>
      <c r="H28" s="544">
        <v>91.2</v>
      </c>
      <c r="I28" s="544">
        <v>87.7</v>
      </c>
      <c r="J28" s="544">
        <v>25.1</v>
      </c>
      <c r="K28" s="544">
        <v>105.7</v>
      </c>
      <c r="L28" s="544">
        <v>92.1</v>
      </c>
      <c r="M28" s="545" t="s">
        <v>12</v>
      </c>
    </row>
    <row r="29" spans="1:13">
      <c r="A29" s="47"/>
      <c r="B29" s="43" t="s">
        <v>22</v>
      </c>
      <c r="C29" s="523">
        <v>96.9</v>
      </c>
      <c r="D29" s="523">
        <v>102.1</v>
      </c>
      <c r="E29" s="523">
        <v>96</v>
      </c>
      <c r="F29" s="523">
        <v>104.8</v>
      </c>
      <c r="G29" s="523">
        <v>23</v>
      </c>
      <c r="H29" s="523">
        <v>94.9</v>
      </c>
      <c r="I29" s="523">
        <v>113.9</v>
      </c>
      <c r="J29" s="523">
        <v>28</v>
      </c>
      <c r="K29" s="523">
        <v>106.4</v>
      </c>
      <c r="L29" s="523">
        <v>111.8</v>
      </c>
      <c r="M29" s="822" t="s">
        <v>12</v>
      </c>
    </row>
    <row r="30" spans="1:13" ht="26.25" customHeight="1">
      <c r="A30" s="1229" t="s">
        <v>1544</v>
      </c>
      <c r="B30" s="1229"/>
      <c r="C30" s="1229"/>
      <c r="D30" s="1229"/>
      <c r="E30" s="1229"/>
      <c r="F30" s="1229"/>
      <c r="G30" s="1229"/>
      <c r="H30" s="1229"/>
      <c r="I30" s="1229"/>
      <c r="J30" s="1229"/>
      <c r="K30" s="1229"/>
      <c r="L30" s="1229"/>
      <c r="M30" s="1229"/>
    </row>
    <row r="31" spans="1:13" ht="25.5" customHeight="1">
      <c r="A31" s="1271" t="s">
        <v>1545</v>
      </c>
      <c r="B31" s="1271"/>
      <c r="C31" s="1271"/>
      <c r="D31" s="1271"/>
      <c r="E31" s="1271"/>
      <c r="F31" s="1271"/>
      <c r="G31" s="1271"/>
      <c r="H31" s="1271"/>
      <c r="I31" s="1271"/>
      <c r="J31" s="1271"/>
      <c r="K31" s="1271"/>
      <c r="L31" s="1271"/>
      <c r="M31" s="1271"/>
    </row>
  </sheetData>
  <mergeCells count="24">
    <mergeCell ref="A1:E1"/>
    <mergeCell ref="L1:M1"/>
    <mergeCell ref="A2:E2"/>
    <mergeCell ref="L2:M2"/>
    <mergeCell ref="A3:B9"/>
    <mergeCell ref="C3:F3"/>
    <mergeCell ref="G3:I7"/>
    <mergeCell ref="J3:L7"/>
    <mergeCell ref="M3:M9"/>
    <mergeCell ref="C4:F5"/>
    <mergeCell ref="C6:D7"/>
    <mergeCell ref="E6:F7"/>
    <mergeCell ref="C8:C9"/>
    <mergeCell ref="D8:D9"/>
    <mergeCell ref="E8:E9"/>
    <mergeCell ref="F8:F9"/>
    <mergeCell ref="A30:M30"/>
    <mergeCell ref="A31:M31"/>
    <mergeCell ref="G8:G9"/>
    <mergeCell ref="H8:H9"/>
    <mergeCell ref="I8:I9"/>
    <mergeCell ref="J8:J9"/>
    <mergeCell ref="K8:K9"/>
    <mergeCell ref="L8:L9"/>
  </mergeCells>
  <hyperlinks>
    <hyperlink ref="L1" location="'Spis tablic     List of tables'!A1" display="Powrót do spisu tablic"/>
    <hyperlink ref="L1:M1" location="'Spis tablic     List of tables'!A5" display="Powrót do spisu tablic"/>
    <hyperlink ref="L2" location="'Spis tablic     List of tables'!A1" display="Return to list tables"/>
    <hyperlink ref="L2:M2" location="'Spis tablic     List of tables'!A3" display="Return to list of tables"/>
    <hyperlink ref="L1:M2" location="'Spis tablic     List of tables'!A6" display="Powrót do spisu tablic"/>
  </hyperlinks>
  <pageMargins left="0.70866141732283472" right="0.70866141732283472" top="0.74803149606299213" bottom="0.74803149606299213" header="0.31496062992125984" footer="0.31496062992125984"/>
  <pageSetup paperSize="9" scale="86"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1"/>
  <sheetViews>
    <sheetView showGridLines="0" zoomScaleNormal="100" workbookViewId="0">
      <selection sqref="A1:F1"/>
    </sheetView>
  </sheetViews>
  <sheetFormatPr defaultRowHeight="15"/>
  <cols>
    <col min="1" max="1" width="6.42578125" customWidth="1"/>
    <col min="2" max="2" width="17.85546875" customWidth="1"/>
    <col min="3" max="7" width="19.85546875" customWidth="1"/>
  </cols>
  <sheetData>
    <row r="1" spans="1:7">
      <c r="A1" s="1324" t="s">
        <v>501</v>
      </c>
      <c r="B1" s="1324"/>
      <c r="C1" s="1324"/>
      <c r="D1" s="1324"/>
      <c r="E1" s="1324"/>
      <c r="F1" s="1324"/>
      <c r="G1" s="395" t="s">
        <v>1</v>
      </c>
    </row>
    <row r="2" spans="1:7">
      <c r="A2" s="1472" t="s">
        <v>502</v>
      </c>
      <c r="B2" s="1524"/>
      <c r="C2" s="1524"/>
      <c r="D2" s="1524"/>
      <c r="E2" s="1524"/>
      <c r="F2" s="1524"/>
      <c r="G2" s="396" t="s">
        <v>3</v>
      </c>
    </row>
    <row r="3" spans="1:7" ht="27" customHeight="1">
      <c r="A3" s="1594" t="s">
        <v>78</v>
      </c>
      <c r="B3" s="1599"/>
      <c r="C3" s="1460" t="s">
        <v>503</v>
      </c>
      <c r="D3" s="1473"/>
      <c r="E3" s="1473"/>
      <c r="F3" s="1593"/>
      <c r="G3" s="1604" t="s">
        <v>504</v>
      </c>
    </row>
    <row r="4" spans="1:7" ht="27.75" customHeight="1">
      <c r="A4" s="1600"/>
      <c r="B4" s="1601"/>
      <c r="C4" s="1468" t="s">
        <v>494</v>
      </c>
      <c r="D4" s="1467" t="s">
        <v>495</v>
      </c>
      <c r="E4" s="1463" t="s">
        <v>505</v>
      </c>
      <c r="F4" s="1467" t="s">
        <v>506</v>
      </c>
      <c r="G4" s="1605"/>
    </row>
    <row r="5" spans="1:7">
      <c r="A5" s="1600"/>
      <c r="B5" s="1601"/>
      <c r="C5" s="1513"/>
      <c r="D5" s="1606"/>
      <c r="E5" s="1465"/>
      <c r="F5" s="1606"/>
      <c r="G5" s="1605"/>
    </row>
    <row r="6" spans="1:7" ht="28.5" customHeight="1">
      <c r="A6" s="1602"/>
      <c r="B6" s="1603"/>
      <c r="C6" s="1337" t="s">
        <v>1336</v>
      </c>
      <c r="D6" s="1338"/>
      <c r="E6" s="1338"/>
      <c r="F6" s="1338"/>
      <c r="G6" s="1338"/>
    </row>
    <row r="7" spans="1:7">
      <c r="A7" s="397"/>
      <c r="B7" s="397"/>
      <c r="C7" s="398"/>
      <c r="D7" s="398"/>
      <c r="E7" s="398"/>
      <c r="F7" s="398"/>
      <c r="G7" s="399"/>
    </row>
    <row r="8" spans="1:7">
      <c r="A8" s="386">
        <v>2017</v>
      </c>
      <c r="B8" s="400" t="s">
        <v>84</v>
      </c>
      <c r="C8" s="401">
        <v>76.47</v>
      </c>
      <c r="D8" s="401">
        <v>54.62</v>
      </c>
      <c r="E8" s="375">
        <v>73.91</v>
      </c>
      <c r="F8" s="401">
        <v>59.58</v>
      </c>
      <c r="G8" s="841">
        <v>92.99</v>
      </c>
    </row>
    <row r="9" spans="1:7">
      <c r="A9" s="386">
        <v>2018</v>
      </c>
      <c r="B9" s="400" t="s">
        <v>84</v>
      </c>
      <c r="C9" s="401">
        <v>85.22</v>
      </c>
      <c r="D9" s="401">
        <v>59.39</v>
      </c>
      <c r="E9" s="375">
        <v>81.44</v>
      </c>
      <c r="F9" s="401">
        <v>67.86</v>
      </c>
      <c r="G9" s="841">
        <v>109.05</v>
      </c>
    </row>
    <row r="10" spans="1:7">
      <c r="A10" s="386"/>
      <c r="B10" s="389" t="s">
        <v>74</v>
      </c>
      <c r="C10" s="546">
        <v>111.4</v>
      </c>
      <c r="D10" s="546">
        <v>108.7</v>
      </c>
      <c r="E10" s="546">
        <v>110.2</v>
      </c>
      <c r="F10" s="546">
        <v>113.9</v>
      </c>
      <c r="G10" s="547">
        <v>117.3</v>
      </c>
    </row>
    <row r="11" spans="1:7">
      <c r="A11" s="386"/>
      <c r="B11" s="403"/>
      <c r="C11" s="404"/>
      <c r="D11" s="404"/>
      <c r="E11" s="404"/>
      <c r="F11" s="404"/>
      <c r="G11" s="549"/>
    </row>
    <row r="12" spans="1:7">
      <c r="A12" s="386">
        <v>2018</v>
      </c>
      <c r="B12" s="200" t="s">
        <v>20</v>
      </c>
      <c r="C12" s="406">
        <v>80.73</v>
      </c>
      <c r="D12" s="406" t="s">
        <v>14</v>
      </c>
      <c r="E12" s="406">
        <v>76.25</v>
      </c>
      <c r="F12" s="406">
        <v>62.5</v>
      </c>
      <c r="G12" s="1027">
        <v>94.77</v>
      </c>
    </row>
    <row r="13" spans="1:7">
      <c r="A13" s="386"/>
      <c r="B13" s="200" t="s">
        <v>21</v>
      </c>
      <c r="C13" s="406">
        <v>78.33</v>
      </c>
      <c r="D13" s="406">
        <v>54</v>
      </c>
      <c r="E13" s="406">
        <v>78.75</v>
      </c>
      <c r="F13" s="406">
        <v>57.5</v>
      </c>
      <c r="G13" s="1027">
        <v>94.6</v>
      </c>
    </row>
    <row r="14" spans="1:7">
      <c r="A14" s="386"/>
      <c r="B14" s="200" t="s">
        <v>22</v>
      </c>
      <c r="C14" s="406">
        <v>82.15</v>
      </c>
      <c r="D14" s="406" t="s">
        <v>14</v>
      </c>
      <c r="E14" s="406">
        <v>76.67</v>
      </c>
      <c r="F14" s="406">
        <v>60</v>
      </c>
      <c r="G14" s="1027">
        <v>96.12</v>
      </c>
    </row>
    <row r="15" spans="1:7">
      <c r="A15" s="386"/>
      <c r="B15" s="405" t="s">
        <v>23</v>
      </c>
      <c r="C15" s="406">
        <v>78</v>
      </c>
      <c r="D15" s="406">
        <v>57.5</v>
      </c>
      <c r="E15" s="406">
        <v>78</v>
      </c>
      <c r="F15" s="406">
        <v>65</v>
      </c>
      <c r="G15" s="1027">
        <v>95.94</v>
      </c>
    </row>
    <row r="16" spans="1:7">
      <c r="A16" s="386"/>
      <c r="B16" s="405" t="s">
        <v>24</v>
      </c>
      <c r="C16" s="406">
        <v>83.69</v>
      </c>
      <c r="D16" s="406" t="s">
        <v>14</v>
      </c>
      <c r="E16" s="406">
        <v>77.8</v>
      </c>
      <c r="F16" s="406">
        <v>60</v>
      </c>
      <c r="G16" s="1027">
        <v>95.1</v>
      </c>
    </row>
    <row r="17" spans="1:7">
      <c r="A17" s="386"/>
      <c r="B17" s="405" t="s">
        <v>25</v>
      </c>
      <c r="C17" s="406">
        <v>82</v>
      </c>
      <c r="D17" s="406" t="s">
        <v>14</v>
      </c>
      <c r="E17" s="406">
        <v>91.67</v>
      </c>
      <c r="F17" s="406">
        <v>53.33</v>
      </c>
      <c r="G17" s="1027">
        <v>100.69</v>
      </c>
    </row>
    <row r="18" spans="1:7">
      <c r="A18" s="386"/>
      <c r="B18" s="405" t="s">
        <v>13</v>
      </c>
      <c r="C18" s="406">
        <v>79.819999999999993</v>
      </c>
      <c r="D18" s="406">
        <v>66.67</v>
      </c>
      <c r="E18" s="406">
        <v>78.75</v>
      </c>
      <c r="F18" s="406">
        <v>64.290000000000006</v>
      </c>
      <c r="G18" s="1027">
        <v>116.36</v>
      </c>
    </row>
    <row r="19" spans="1:7">
      <c r="A19" s="386"/>
      <c r="B19" s="405" t="s">
        <v>15</v>
      </c>
      <c r="C19" s="406">
        <v>84.44</v>
      </c>
      <c r="D19" s="406" t="s">
        <v>14</v>
      </c>
      <c r="E19" s="406" t="s">
        <v>14</v>
      </c>
      <c r="F19" s="406">
        <v>65</v>
      </c>
      <c r="G19" s="1027">
        <v>118.33</v>
      </c>
    </row>
    <row r="20" spans="1:7">
      <c r="A20" s="386"/>
      <c r="B20" s="405" t="s">
        <v>16</v>
      </c>
      <c r="C20" s="406">
        <v>88.45</v>
      </c>
      <c r="D20" s="406" t="s">
        <v>14</v>
      </c>
      <c r="E20" s="406">
        <v>80.67</v>
      </c>
      <c r="F20" s="406">
        <v>75</v>
      </c>
      <c r="G20" s="1027">
        <v>115.73</v>
      </c>
    </row>
    <row r="21" spans="1:7">
      <c r="A21" s="386"/>
      <c r="B21" s="200" t="s">
        <v>17</v>
      </c>
      <c r="C21" s="406">
        <v>91.8</v>
      </c>
      <c r="D21" s="406" t="s">
        <v>14</v>
      </c>
      <c r="E21" s="406">
        <v>78.33</v>
      </c>
      <c r="F21" s="406">
        <v>75</v>
      </c>
      <c r="G21" s="1027">
        <v>120.5</v>
      </c>
    </row>
    <row r="22" spans="1:7">
      <c r="A22" s="386"/>
      <c r="B22" s="200" t="s">
        <v>18</v>
      </c>
      <c r="C22" s="406">
        <v>96.67</v>
      </c>
      <c r="D22" s="406" t="s">
        <v>14</v>
      </c>
      <c r="E22" s="406">
        <v>93</v>
      </c>
      <c r="F22" s="406">
        <v>86.67</v>
      </c>
      <c r="G22" s="1027">
        <v>127.89</v>
      </c>
    </row>
    <row r="23" spans="1:7">
      <c r="A23" s="386"/>
      <c r="B23" s="200" t="s">
        <v>19</v>
      </c>
      <c r="C23" s="406">
        <v>96.5</v>
      </c>
      <c r="D23" s="406" t="s">
        <v>14</v>
      </c>
      <c r="E23" s="406">
        <v>86</v>
      </c>
      <c r="F23" s="406">
        <v>90</v>
      </c>
      <c r="G23" s="1027">
        <v>132.57</v>
      </c>
    </row>
    <row r="24" spans="1:7">
      <c r="A24" s="386"/>
      <c r="B24" s="403"/>
      <c r="C24" s="404"/>
      <c r="D24" s="404"/>
      <c r="E24" s="404"/>
      <c r="F24" s="404"/>
      <c r="G24" s="549"/>
    </row>
    <row r="25" spans="1:7">
      <c r="A25" s="386">
        <v>2019</v>
      </c>
      <c r="B25" s="200" t="s">
        <v>20</v>
      </c>
      <c r="C25" s="406">
        <v>96.4</v>
      </c>
      <c r="D25" s="406" t="s">
        <v>14</v>
      </c>
      <c r="E25" s="406" t="s">
        <v>14</v>
      </c>
      <c r="F25" s="406">
        <v>83.33</v>
      </c>
      <c r="G25" s="1027">
        <v>134.33000000000001</v>
      </c>
    </row>
    <row r="26" spans="1:7">
      <c r="A26" s="386"/>
      <c r="B26" s="200" t="s">
        <v>21</v>
      </c>
      <c r="C26" s="406">
        <v>96.88</v>
      </c>
      <c r="D26" s="406" t="s">
        <v>14</v>
      </c>
      <c r="E26" s="406">
        <v>94</v>
      </c>
      <c r="F26" s="406">
        <v>86.67</v>
      </c>
      <c r="G26" s="1027">
        <v>145.85</v>
      </c>
    </row>
    <row r="27" spans="1:7">
      <c r="A27" s="386"/>
      <c r="B27" s="200" t="s">
        <v>22</v>
      </c>
      <c r="C27" s="406">
        <v>98.56</v>
      </c>
      <c r="D27" s="406" t="s">
        <v>14</v>
      </c>
      <c r="E27" s="406" t="s">
        <v>14</v>
      </c>
      <c r="F27" s="406">
        <v>93.33</v>
      </c>
      <c r="G27" s="1027">
        <v>152.78</v>
      </c>
    </row>
    <row r="28" spans="1:7">
      <c r="A28" s="386"/>
      <c r="B28" s="389" t="s">
        <v>74</v>
      </c>
      <c r="C28" s="392">
        <v>119.97565429093123</v>
      </c>
      <c r="D28" s="392" t="s">
        <v>12</v>
      </c>
      <c r="E28" s="392" t="s">
        <v>12</v>
      </c>
      <c r="F28" s="392">
        <v>155.55000000000001</v>
      </c>
      <c r="G28" s="550">
        <v>158.9471493965876</v>
      </c>
    </row>
    <row r="29" spans="1:7">
      <c r="A29" s="386"/>
      <c r="B29" s="392" t="s">
        <v>75</v>
      </c>
      <c r="C29" s="392">
        <v>101.73410404624278</v>
      </c>
      <c r="D29" s="392" t="s">
        <v>12</v>
      </c>
      <c r="E29" s="392" t="s">
        <v>12</v>
      </c>
      <c r="F29" s="392">
        <v>107.68431983385254</v>
      </c>
      <c r="G29" s="550">
        <v>104.75145697634557</v>
      </c>
    </row>
    <row r="30" spans="1:7">
      <c r="A30" s="1597" t="s">
        <v>507</v>
      </c>
      <c r="B30" s="1597"/>
      <c r="C30" s="1597"/>
      <c r="D30" s="1597"/>
      <c r="E30" s="1597"/>
      <c r="F30" s="1597"/>
      <c r="G30" s="1597"/>
    </row>
    <row r="31" spans="1:7">
      <c r="A31" s="1598" t="s">
        <v>508</v>
      </c>
      <c r="B31" s="1598"/>
      <c r="C31" s="1598"/>
      <c r="D31" s="1598"/>
      <c r="E31" s="1598"/>
      <c r="F31" s="1598"/>
      <c r="G31" s="1598"/>
    </row>
  </sheetData>
  <mergeCells count="12">
    <mergeCell ref="A30:G30"/>
    <mergeCell ref="A31:G31"/>
    <mergeCell ref="A1:F1"/>
    <mergeCell ref="A2:F2"/>
    <mergeCell ref="A3:B6"/>
    <mergeCell ref="C3:F3"/>
    <mergeCell ref="G3:G5"/>
    <mergeCell ref="C4:C5"/>
    <mergeCell ref="D4:D5"/>
    <mergeCell ref="E4:E5"/>
    <mergeCell ref="F4:F5"/>
    <mergeCell ref="C6:G6"/>
  </mergeCells>
  <hyperlinks>
    <hyperlink ref="G1" location="'Spis tablic     List of tables'!A44" display="Powrót do spisu tablic"/>
    <hyperlink ref="G2" location="'Spis tablic     List of tables'!A44" display="Return to list of tables"/>
    <hyperlink ref="G1:G2" location="'Spis tablic     List of tables'!A42" display="Powrót do spisu tablic"/>
  </hyperlinks>
  <pageMargins left="0.7" right="0.7" top="0.75" bottom="0.75" header="0.3" footer="0.3"/>
  <pageSetup paperSize="9" scale="9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0"/>
  <sheetViews>
    <sheetView showGridLines="0" zoomScaleNormal="100" workbookViewId="0">
      <selection sqref="A1:D1"/>
    </sheetView>
  </sheetViews>
  <sheetFormatPr defaultRowHeight="15"/>
  <cols>
    <col min="1" max="1" width="6.42578125" customWidth="1"/>
    <col min="2" max="2" width="17.85546875" customWidth="1"/>
    <col min="3" max="9" width="17.42578125" customWidth="1"/>
  </cols>
  <sheetData>
    <row r="1" spans="1:9">
      <c r="A1" s="1251" t="s">
        <v>509</v>
      </c>
      <c r="B1" s="1251"/>
      <c r="C1" s="1251"/>
      <c r="D1" s="1251"/>
      <c r="E1" s="71"/>
      <c r="F1" s="71"/>
      <c r="G1" s="54"/>
      <c r="H1" s="1292" t="s">
        <v>1</v>
      </c>
      <c r="I1" s="1292"/>
    </row>
    <row r="2" spans="1:9">
      <c r="A2" s="1373" t="s">
        <v>510</v>
      </c>
      <c r="B2" s="1373"/>
      <c r="C2" s="1373"/>
      <c r="D2" s="1373"/>
      <c r="E2" s="60"/>
      <c r="F2" s="60"/>
      <c r="G2" s="54"/>
      <c r="H2" s="1275" t="s">
        <v>3</v>
      </c>
      <c r="I2" s="1275"/>
    </row>
    <row r="3" spans="1:9">
      <c r="A3" s="1607" t="s">
        <v>511</v>
      </c>
      <c r="B3" s="1608"/>
      <c r="C3" s="1604" t="s">
        <v>512</v>
      </c>
      <c r="D3" s="1607"/>
      <c r="E3" s="1607"/>
      <c r="F3" s="1607"/>
      <c r="G3" s="1607"/>
      <c r="H3" s="1607"/>
      <c r="I3" s="1604" t="s">
        <v>513</v>
      </c>
    </row>
    <row r="4" spans="1:9">
      <c r="A4" s="1477"/>
      <c r="B4" s="1609"/>
      <c r="C4" s="1605"/>
      <c r="D4" s="1477"/>
      <c r="E4" s="1477"/>
      <c r="F4" s="1477"/>
      <c r="G4" s="1477"/>
      <c r="H4" s="1477"/>
      <c r="I4" s="1605"/>
    </row>
    <row r="5" spans="1:9">
      <c r="A5" s="1477"/>
      <c r="B5" s="1609"/>
      <c r="C5" s="1612" t="s">
        <v>514</v>
      </c>
      <c r="D5" s="1613"/>
      <c r="E5" s="1447" t="s">
        <v>515</v>
      </c>
      <c r="F5" s="1487" t="s">
        <v>516</v>
      </c>
      <c r="G5" s="1613"/>
      <c r="H5" s="1487" t="s">
        <v>517</v>
      </c>
      <c r="I5" s="1605"/>
    </row>
    <row r="6" spans="1:9">
      <c r="A6" s="1477"/>
      <c r="B6" s="1609"/>
      <c r="C6" s="1605"/>
      <c r="D6" s="1614"/>
      <c r="E6" s="1615"/>
      <c r="F6" s="1616"/>
      <c r="G6" s="1614"/>
      <c r="H6" s="1616"/>
      <c r="I6" s="1611"/>
    </row>
    <row r="7" spans="1:9">
      <c r="A7" s="1477"/>
      <c r="B7" s="1610"/>
      <c r="C7" s="1436" t="s">
        <v>518</v>
      </c>
      <c r="D7" s="1447" t="s">
        <v>1659</v>
      </c>
      <c r="E7" s="1487" t="s">
        <v>519</v>
      </c>
      <c r="F7" s="1613"/>
      <c r="G7" s="1487" t="s">
        <v>520</v>
      </c>
      <c r="H7" s="1476"/>
      <c r="I7" s="1611"/>
    </row>
    <row r="8" spans="1:9">
      <c r="A8" s="1477"/>
      <c r="B8" s="1610"/>
      <c r="C8" s="1437"/>
      <c r="D8" s="1615"/>
      <c r="E8" s="1616"/>
      <c r="F8" s="1614"/>
      <c r="G8" s="1616"/>
      <c r="H8" s="1477"/>
      <c r="I8" s="1611"/>
    </row>
    <row r="9" spans="1:9">
      <c r="A9" s="413"/>
      <c r="B9" s="365"/>
      <c r="C9" s="414"/>
      <c r="D9" s="414"/>
      <c r="E9" s="414"/>
      <c r="F9" s="414"/>
      <c r="G9" s="414"/>
      <c r="H9" s="414"/>
      <c r="I9" s="415"/>
    </row>
    <row r="10" spans="1:9">
      <c r="A10" s="174">
        <v>2017</v>
      </c>
      <c r="B10" s="416" t="s">
        <v>84</v>
      </c>
      <c r="C10" s="544">
        <v>9</v>
      </c>
      <c r="D10" s="544">
        <v>9.4</v>
      </c>
      <c r="E10" s="544">
        <v>6.7</v>
      </c>
      <c r="F10" s="544">
        <v>5.3</v>
      </c>
      <c r="G10" s="544">
        <v>10.4</v>
      </c>
      <c r="H10" s="544">
        <v>3.6</v>
      </c>
      <c r="I10" s="911">
        <v>1.1100000000000001</v>
      </c>
    </row>
    <row r="11" spans="1:9">
      <c r="A11" s="174">
        <v>2018</v>
      </c>
      <c r="B11" s="416" t="s">
        <v>84</v>
      </c>
      <c r="C11" s="544" t="s">
        <v>1553</v>
      </c>
      <c r="D11" s="544" t="s">
        <v>1554</v>
      </c>
      <c r="E11" s="544" t="s">
        <v>1555</v>
      </c>
      <c r="F11" s="544" t="s">
        <v>1556</v>
      </c>
      <c r="G11" s="544" t="s">
        <v>1557</v>
      </c>
      <c r="H11" s="544" t="s">
        <v>1558</v>
      </c>
      <c r="I11" s="911" t="s">
        <v>1559</v>
      </c>
    </row>
    <row r="12" spans="1:9">
      <c r="A12" s="211"/>
      <c r="B12" s="417"/>
      <c r="C12" s="544"/>
      <c r="D12" s="544"/>
      <c r="E12" s="544"/>
      <c r="F12" s="544"/>
      <c r="G12" s="544"/>
      <c r="H12" s="544"/>
      <c r="I12" s="911"/>
    </row>
    <row r="13" spans="1:9">
      <c r="A13" s="211">
        <v>2018</v>
      </c>
      <c r="B13" s="418" t="s">
        <v>20</v>
      </c>
      <c r="C13" s="544" t="s">
        <v>12</v>
      </c>
      <c r="D13" s="544">
        <v>7.1</v>
      </c>
      <c r="E13" s="544">
        <v>5.4</v>
      </c>
      <c r="F13" s="544">
        <v>4.4000000000000004</v>
      </c>
      <c r="G13" s="544">
        <v>9.1999999999999993</v>
      </c>
      <c r="H13" s="544">
        <v>2.9</v>
      </c>
      <c r="I13" s="911">
        <v>1.18</v>
      </c>
    </row>
    <row r="14" spans="1:9">
      <c r="A14" s="211"/>
      <c r="B14" s="418" t="s">
        <v>21</v>
      </c>
      <c r="C14" s="544">
        <v>7.9</v>
      </c>
      <c r="D14" s="544">
        <v>7.4</v>
      </c>
      <c r="E14" s="544">
        <v>5.4</v>
      </c>
      <c r="F14" s="544">
        <v>4.5</v>
      </c>
      <c r="G14" s="544">
        <v>9</v>
      </c>
      <c r="H14" s="544">
        <v>3.2</v>
      </c>
      <c r="I14" s="911">
        <v>1.1599999999999999</v>
      </c>
    </row>
    <row r="15" spans="1:9">
      <c r="A15" s="17"/>
      <c r="B15" s="282" t="s">
        <v>22</v>
      </c>
      <c r="C15" s="544" t="s">
        <v>12</v>
      </c>
      <c r="D15" s="544">
        <v>7.8</v>
      </c>
      <c r="E15" s="544">
        <v>5.9</v>
      </c>
      <c r="F15" s="544">
        <v>4.7</v>
      </c>
      <c r="G15" s="544">
        <v>8.5</v>
      </c>
      <c r="H15" s="544">
        <v>3.5</v>
      </c>
      <c r="I15" s="911">
        <v>1.18</v>
      </c>
    </row>
    <row r="16" spans="1:9">
      <c r="A16" s="17"/>
      <c r="B16" s="236" t="s">
        <v>23</v>
      </c>
      <c r="C16" s="544">
        <v>7.7</v>
      </c>
      <c r="D16" s="544">
        <v>7.7</v>
      </c>
      <c r="E16" s="544">
        <v>5.7</v>
      </c>
      <c r="F16" s="544">
        <v>4.5999999999999996</v>
      </c>
      <c r="G16" s="544">
        <v>6.9</v>
      </c>
      <c r="H16" s="544">
        <v>3.4</v>
      </c>
      <c r="I16" s="911">
        <v>1.1499999999999999</v>
      </c>
    </row>
    <row r="17" spans="1:9">
      <c r="A17" s="17"/>
      <c r="B17" s="236" t="s">
        <v>24</v>
      </c>
      <c r="C17" s="544" t="s">
        <v>12</v>
      </c>
      <c r="D17" s="544">
        <v>7.4</v>
      </c>
      <c r="E17" s="544">
        <v>5.6</v>
      </c>
      <c r="F17" s="544">
        <v>4.5</v>
      </c>
      <c r="G17" s="544">
        <v>7.6</v>
      </c>
      <c r="H17" s="544">
        <v>3.5</v>
      </c>
      <c r="I17" s="911">
        <v>1.19</v>
      </c>
    </row>
    <row r="18" spans="1:9">
      <c r="A18" s="17"/>
      <c r="B18" s="236" t="s">
        <v>25</v>
      </c>
      <c r="C18" s="544" t="s">
        <v>12</v>
      </c>
      <c r="D18" s="544">
        <v>7.3</v>
      </c>
      <c r="E18" s="544">
        <v>4.8</v>
      </c>
      <c r="F18" s="544">
        <v>4.4000000000000004</v>
      </c>
      <c r="G18" s="544">
        <v>8.5</v>
      </c>
      <c r="H18" s="544">
        <v>3.5</v>
      </c>
      <c r="I18" s="911">
        <v>1.17</v>
      </c>
    </row>
    <row r="19" spans="1:9">
      <c r="A19" s="17"/>
      <c r="B19" s="236" t="s">
        <v>13</v>
      </c>
      <c r="C19" s="544">
        <v>6.7</v>
      </c>
      <c r="D19" s="544">
        <v>7.8</v>
      </c>
      <c r="E19" s="544">
        <v>5.7</v>
      </c>
      <c r="F19" s="544">
        <v>3.8</v>
      </c>
      <c r="G19" s="544">
        <v>8</v>
      </c>
      <c r="H19" s="544">
        <v>3.5</v>
      </c>
      <c r="I19" s="911">
        <v>1.1000000000000001</v>
      </c>
    </row>
    <row r="20" spans="1:9">
      <c r="A20" s="17"/>
      <c r="B20" s="236" t="s">
        <v>15</v>
      </c>
      <c r="C20" s="544" t="s">
        <v>12</v>
      </c>
      <c r="D20" s="544">
        <v>6.6</v>
      </c>
      <c r="E20" s="544" t="s">
        <v>12</v>
      </c>
      <c r="F20" s="544">
        <v>3.6</v>
      </c>
      <c r="G20" s="544">
        <v>11.5</v>
      </c>
      <c r="H20" s="544">
        <v>3.3</v>
      </c>
      <c r="I20" s="911">
        <v>1.08</v>
      </c>
    </row>
    <row r="21" spans="1:9">
      <c r="A21" s="17"/>
      <c r="B21" s="236" t="s">
        <v>16</v>
      </c>
      <c r="C21" s="544" t="s">
        <v>12</v>
      </c>
      <c r="D21" s="544">
        <v>6.5</v>
      </c>
      <c r="E21" s="544">
        <v>5.7</v>
      </c>
      <c r="F21" s="544">
        <v>4</v>
      </c>
      <c r="G21" s="544">
        <v>13.3</v>
      </c>
      <c r="H21" s="544">
        <v>3.5</v>
      </c>
      <c r="I21" s="911">
        <v>1.1000000000000001</v>
      </c>
    </row>
    <row r="22" spans="1:9">
      <c r="A22" s="211"/>
      <c r="B22" s="418" t="s">
        <v>17</v>
      </c>
      <c r="C22" s="893" t="s">
        <v>12</v>
      </c>
      <c r="D22" s="894">
        <v>6</v>
      </c>
      <c r="E22" s="893">
        <v>5.5</v>
      </c>
      <c r="F22" s="893">
        <v>3.6</v>
      </c>
      <c r="G22" s="893">
        <v>11.6</v>
      </c>
      <c r="H22" s="893">
        <v>3.2</v>
      </c>
      <c r="I22" s="895">
        <v>1.1000000000000001</v>
      </c>
    </row>
    <row r="23" spans="1:9">
      <c r="A23" s="211"/>
      <c r="B23" s="418" t="s">
        <v>18</v>
      </c>
      <c r="C23" s="893" t="s">
        <v>12</v>
      </c>
      <c r="D23" s="893">
        <v>6.1</v>
      </c>
      <c r="E23" s="893">
        <v>4.4000000000000004</v>
      </c>
      <c r="F23" s="893">
        <v>3.2</v>
      </c>
      <c r="G23" s="893">
        <v>9.9</v>
      </c>
      <c r="H23" s="894">
        <v>3</v>
      </c>
      <c r="I23" s="893">
        <v>1.1599999999999999</v>
      </c>
    </row>
    <row r="24" spans="1:9">
      <c r="A24" s="211"/>
      <c r="B24" s="418" t="s">
        <v>19</v>
      </c>
      <c r="C24" s="893" t="s">
        <v>12</v>
      </c>
      <c r="D24" s="894">
        <v>5.6946006749156348</v>
      </c>
      <c r="E24" s="893">
        <v>4.7</v>
      </c>
      <c r="F24" s="893">
        <v>3.1</v>
      </c>
      <c r="G24" s="893">
        <v>9.4</v>
      </c>
      <c r="H24" s="893">
        <v>2.9</v>
      </c>
      <c r="I24" s="893">
        <v>1.1399999999999999</v>
      </c>
    </row>
    <row r="25" spans="1:9">
      <c r="A25" s="211"/>
      <c r="B25" s="417"/>
      <c r="C25" s="544"/>
      <c r="D25" s="544"/>
      <c r="E25" s="544"/>
      <c r="F25" s="544"/>
      <c r="G25" s="544"/>
      <c r="H25" s="544"/>
      <c r="I25" s="911"/>
    </row>
    <row r="26" spans="1:9">
      <c r="A26" s="211">
        <v>2019</v>
      </c>
      <c r="B26" s="418" t="s">
        <v>20</v>
      </c>
      <c r="C26" s="544" t="s">
        <v>12</v>
      </c>
      <c r="D26" s="544">
        <v>5.4</v>
      </c>
      <c r="E26" s="544" t="s">
        <v>12</v>
      </c>
      <c r="F26" s="544">
        <v>3</v>
      </c>
      <c r="G26" s="544">
        <v>7.4</v>
      </c>
      <c r="H26" s="544">
        <v>2.9</v>
      </c>
      <c r="I26" s="911">
        <v>1.1299999999999999</v>
      </c>
    </row>
    <row r="27" spans="1:9">
      <c r="A27" s="211"/>
      <c r="B27" s="418" t="s">
        <v>21</v>
      </c>
      <c r="C27" s="544" t="s">
        <v>12</v>
      </c>
      <c r="D27" s="544">
        <v>5.5</v>
      </c>
      <c r="E27" s="544">
        <v>4.4000000000000004</v>
      </c>
      <c r="F27" s="544">
        <v>2.8</v>
      </c>
      <c r="G27" s="544">
        <v>7.4</v>
      </c>
      <c r="H27" s="544">
        <v>3</v>
      </c>
      <c r="I27" s="911">
        <v>1.1000000000000001</v>
      </c>
    </row>
    <row r="28" spans="1:9">
      <c r="A28" s="17"/>
      <c r="B28" s="282" t="s">
        <v>22</v>
      </c>
      <c r="C28" s="544" t="s">
        <v>12</v>
      </c>
      <c r="D28" s="544">
        <v>5.9</v>
      </c>
      <c r="E28" s="544" t="s">
        <v>12</v>
      </c>
      <c r="F28" s="544">
        <v>2.8</v>
      </c>
      <c r="G28" s="544">
        <v>6.5</v>
      </c>
      <c r="H28" s="544">
        <v>3.2</v>
      </c>
      <c r="I28" s="911">
        <v>1.1299999999999999</v>
      </c>
    </row>
    <row r="29" spans="1:9">
      <c r="A29" s="1618" t="s">
        <v>521</v>
      </c>
      <c r="B29" s="1618"/>
      <c r="C29" s="1618"/>
      <c r="D29" s="1618"/>
      <c r="E29" s="1618"/>
      <c r="F29" s="1618"/>
      <c r="G29" s="1618"/>
      <c r="H29" s="1618"/>
      <c r="I29" s="1618"/>
    </row>
    <row r="30" spans="1:9">
      <c r="A30" s="1617" t="s">
        <v>522</v>
      </c>
      <c r="B30" s="1617"/>
      <c r="C30" s="1617"/>
      <c r="D30" s="1617"/>
      <c r="E30" s="1617"/>
      <c r="F30" s="1617"/>
      <c r="G30" s="1617"/>
      <c r="H30" s="1617"/>
      <c r="I30" s="1617"/>
    </row>
  </sheetData>
  <mergeCells count="17">
    <mergeCell ref="A30:I30"/>
    <mergeCell ref="H5:H6"/>
    <mergeCell ref="C7:C8"/>
    <mergeCell ref="D7:D8"/>
    <mergeCell ref="E7:F8"/>
    <mergeCell ref="G7:H8"/>
    <mergeCell ref="A29:I29"/>
    <mergeCell ref="A1:D1"/>
    <mergeCell ref="H1:I1"/>
    <mergeCell ref="A2:D2"/>
    <mergeCell ref="H2:I2"/>
    <mergeCell ref="A3:B8"/>
    <mergeCell ref="C3:H4"/>
    <mergeCell ref="I3:I8"/>
    <mergeCell ref="C5:D6"/>
    <mergeCell ref="E5:E6"/>
    <mergeCell ref="F5:G6"/>
  </mergeCells>
  <hyperlinks>
    <hyperlink ref="H1" location="'Spis tablic     List of tables'!A45" display="Powrót do spisu tablic"/>
    <hyperlink ref="H2" location="'Spis tablic     List of tables'!A1" display="Return to list tables"/>
    <hyperlink ref="H2:I2" location="'Spis tablic     List of tables'!A45" display="Return to list of tables"/>
    <hyperlink ref="H1:I2" location="'Spis tablic     List of tables'!A43" display="Powrót do spisu tablic"/>
  </hyperlinks>
  <pageMargins left="0.7" right="0.7" top="0.75" bottom="0.75" header="0.3" footer="0.3"/>
  <pageSetup paperSize="9" scale="85"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3"/>
  <sheetViews>
    <sheetView showGridLines="0" zoomScaleNormal="100" workbookViewId="0">
      <selection sqref="A1:D1"/>
    </sheetView>
  </sheetViews>
  <sheetFormatPr defaultRowHeight="15"/>
  <cols>
    <col min="1" max="1" width="6.42578125" customWidth="1"/>
    <col min="2" max="2" width="17.85546875" customWidth="1"/>
    <col min="3" max="10" width="13.42578125" customWidth="1"/>
    <col min="11" max="11" width="14.7109375" customWidth="1"/>
  </cols>
  <sheetData>
    <row r="1" spans="1:11" ht="15.75">
      <c r="A1" s="1621" t="s">
        <v>523</v>
      </c>
      <c r="B1" s="1621"/>
      <c r="C1" s="1621"/>
      <c r="D1" s="1621"/>
      <c r="I1" s="419"/>
      <c r="J1" s="1292" t="s">
        <v>1</v>
      </c>
      <c r="K1" s="1292"/>
    </row>
    <row r="2" spans="1:11">
      <c r="A2" s="1622" t="s">
        <v>524</v>
      </c>
      <c r="B2" s="1622"/>
      <c r="C2" s="1622"/>
      <c r="D2" s="1622"/>
      <c r="I2" s="419"/>
      <c r="J2" s="1275" t="s">
        <v>3</v>
      </c>
      <c r="K2" s="1275"/>
    </row>
    <row r="3" spans="1:11">
      <c r="A3" s="420"/>
      <c r="B3" s="420"/>
      <c r="C3" s="420"/>
      <c r="D3" s="420"/>
      <c r="I3" s="227"/>
      <c r="J3" s="227"/>
    </row>
    <row r="4" spans="1:11">
      <c r="A4" s="1623" t="s">
        <v>525</v>
      </c>
      <c r="B4" s="1623"/>
      <c r="C4" s="1623"/>
      <c r="D4" s="107"/>
      <c r="E4" s="107"/>
    </row>
    <row r="5" spans="1:11">
      <c r="A5" s="1863" t="s">
        <v>1660</v>
      </c>
      <c r="B5" s="1863"/>
      <c r="C5" s="1863"/>
      <c r="D5" s="421"/>
    </row>
    <row r="6" spans="1:11" ht="15" customHeight="1">
      <c r="A6" s="1864" t="s">
        <v>526</v>
      </c>
      <c r="B6" s="1865"/>
      <c r="C6" s="1866" t="s">
        <v>527</v>
      </c>
      <c r="D6" s="1867"/>
      <c r="E6" s="1867"/>
      <c r="F6" s="1867"/>
      <c r="G6" s="1868"/>
      <c r="H6" s="1869" t="s">
        <v>528</v>
      </c>
      <c r="I6" s="1870"/>
      <c r="J6" s="1870"/>
      <c r="K6" s="1870"/>
    </row>
    <row r="7" spans="1:11" ht="15" customHeight="1">
      <c r="A7" s="1465"/>
      <c r="B7" s="1704"/>
      <c r="C7" s="1513"/>
      <c r="D7" s="1866" t="s">
        <v>529</v>
      </c>
      <c r="E7" s="1871"/>
      <c r="F7" s="1871"/>
      <c r="G7" s="1872"/>
      <c r="H7" s="1866" t="s">
        <v>530</v>
      </c>
      <c r="I7" s="1873"/>
      <c r="J7" s="1873"/>
      <c r="K7" s="1873"/>
    </row>
    <row r="8" spans="1:11" ht="133.5">
      <c r="A8" s="1465"/>
      <c r="B8" s="1704"/>
      <c r="C8" s="1514"/>
      <c r="D8" s="1514"/>
      <c r="E8" s="1225" t="s">
        <v>531</v>
      </c>
      <c r="F8" s="1225" t="s">
        <v>532</v>
      </c>
      <c r="G8" s="1225" t="s">
        <v>533</v>
      </c>
      <c r="H8" s="1514"/>
      <c r="I8" s="1225" t="s">
        <v>196</v>
      </c>
      <c r="J8" s="1225" t="s">
        <v>534</v>
      </c>
      <c r="K8" s="1874" t="s">
        <v>535</v>
      </c>
    </row>
    <row r="9" spans="1:11" ht="15" customHeight="1">
      <c r="A9" s="1875"/>
      <c r="B9" s="1876"/>
      <c r="C9" s="1877" t="s">
        <v>1835</v>
      </c>
      <c r="D9" s="1878"/>
      <c r="E9" s="1878"/>
      <c r="F9" s="1878"/>
      <c r="G9" s="1878"/>
      <c r="H9" s="1878"/>
      <c r="I9" s="1878"/>
      <c r="J9" s="1878"/>
      <c r="K9" s="1878"/>
    </row>
    <row r="10" spans="1:11">
      <c r="A10" s="1879"/>
      <c r="B10" s="1880"/>
      <c r="C10" s="1880"/>
      <c r="D10" s="1880"/>
      <c r="E10" s="1880"/>
      <c r="F10" s="1880"/>
      <c r="G10" s="1880"/>
      <c r="H10" s="1880"/>
      <c r="I10" s="1880"/>
      <c r="J10" s="1880"/>
      <c r="K10" s="1881"/>
    </row>
    <row r="11" spans="1:11">
      <c r="A11" s="263">
        <v>2017</v>
      </c>
      <c r="B11" s="1171" t="s">
        <v>84</v>
      </c>
      <c r="C11" s="1882">
        <v>6413126</v>
      </c>
      <c r="D11" s="1882">
        <v>6410597</v>
      </c>
      <c r="E11" s="1882">
        <v>2574399</v>
      </c>
      <c r="F11" s="1882">
        <v>3114611</v>
      </c>
      <c r="G11" s="1882">
        <v>679011</v>
      </c>
      <c r="H11" s="1882">
        <v>4528609</v>
      </c>
      <c r="I11" s="1882">
        <v>2986269</v>
      </c>
      <c r="J11" s="1882">
        <v>1402361</v>
      </c>
      <c r="K11" s="423">
        <v>98143</v>
      </c>
    </row>
    <row r="12" spans="1:11">
      <c r="A12" s="263"/>
      <c r="B12" s="1883" t="s">
        <v>74</v>
      </c>
      <c r="C12" s="1884">
        <v>104.5</v>
      </c>
      <c r="D12" s="1884">
        <v>104.5</v>
      </c>
      <c r="E12" s="1884">
        <v>98.6</v>
      </c>
      <c r="F12" s="1884">
        <v>116.9</v>
      </c>
      <c r="G12" s="1884">
        <v>80.099999999999994</v>
      </c>
      <c r="H12" s="1884">
        <v>119.7</v>
      </c>
      <c r="I12" s="1884">
        <v>134.4</v>
      </c>
      <c r="J12" s="1884">
        <v>104</v>
      </c>
      <c r="K12" s="389">
        <v>93</v>
      </c>
    </row>
    <row r="13" spans="1:11">
      <c r="A13" s="263"/>
      <c r="B13" s="1883"/>
      <c r="C13" s="1884"/>
      <c r="D13" s="1884"/>
      <c r="E13" s="1884"/>
      <c r="F13" s="1884"/>
      <c r="G13" s="1884"/>
      <c r="H13" s="1884"/>
      <c r="I13" s="1884"/>
      <c r="J13" s="1884"/>
      <c r="K13" s="389"/>
    </row>
    <row r="14" spans="1:11">
      <c r="A14" s="263">
        <v>2018</v>
      </c>
      <c r="B14" s="1885" t="s">
        <v>91</v>
      </c>
      <c r="C14" s="1882">
        <v>1088360</v>
      </c>
      <c r="D14" s="1882">
        <v>1088043</v>
      </c>
      <c r="E14" s="1882">
        <v>473566</v>
      </c>
      <c r="F14" s="1882">
        <v>510422</v>
      </c>
      <c r="G14" s="1882">
        <v>87704</v>
      </c>
      <c r="H14" s="1882">
        <v>689949</v>
      </c>
      <c r="I14" s="1882">
        <v>442147</v>
      </c>
      <c r="J14" s="1882">
        <v>223654</v>
      </c>
      <c r="K14" s="423">
        <v>16011</v>
      </c>
    </row>
    <row r="15" spans="1:11">
      <c r="A15" s="263"/>
      <c r="B15" s="1171" t="s">
        <v>61</v>
      </c>
      <c r="C15" s="1882">
        <v>2353801</v>
      </c>
      <c r="D15" s="1882">
        <v>2345217</v>
      </c>
      <c r="E15" s="1882">
        <v>1047298</v>
      </c>
      <c r="F15" s="1882">
        <v>1071753</v>
      </c>
      <c r="G15" s="1882">
        <v>183403</v>
      </c>
      <c r="H15" s="1882">
        <v>1547653</v>
      </c>
      <c r="I15" s="1882">
        <v>934842</v>
      </c>
      <c r="J15" s="1882">
        <v>555367</v>
      </c>
      <c r="K15" s="423">
        <v>44485</v>
      </c>
    </row>
    <row r="16" spans="1:11">
      <c r="A16" s="263"/>
      <c r="B16" s="1171" t="s">
        <v>87</v>
      </c>
      <c r="C16" s="1882">
        <v>3804462</v>
      </c>
      <c r="D16" s="1882">
        <v>3803711</v>
      </c>
      <c r="E16" s="1882">
        <v>1762314</v>
      </c>
      <c r="F16" s="1882">
        <v>1673106</v>
      </c>
      <c r="G16" s="1882">
        <v>305365</v>
      </c>
      <c r="H16" s="1882">
        <v>2372043</v>
      </c>
      <c r="I16" s="1882">
        <v>1336781</v>
      </c>
      <c r="J16" s="1882">
        <v>927906</v>
      </c>
      <c r="K16" s="423">
        <v>90888</v>
      </c>
    </row>
    <row r="17" spans="1:11">
      <c r="A17" s="263"/>
      <c r="B17" s="1171" t="s">
        <v>84</v>
      </c>
      <c r="C17" s="1882">
        <v>5823124</v>
      </c>
      <c r="D17" s="1882">
        <v>5819340</v>
      </c>
      <c r="E17" s="1882">
        <v>2775683</v>
      </c>
      <c r="F17" s="1882">
        <v>2505748</v>
      </c>
      <c r="G17" s="1882">
        <v>444594</v>
      </c>
      <c r="H17" s="1882">
        <v>3621664</v>
      </c>
      <c r="I17" s="1882">
        <v>1929159</v>
      </c>
      <c r="J17" s="1882">
        <v>1522431</v>
      </c>
      <c r="K17" s="423">
        <v>148048</v>
      </c>
    </row>
    <row r="18" spans="1:11">
      <c r="A18" s="263"/>
      <c r="B18" s="1883" t="s">
        <v>74</v>
      </c>
      <c r="C18" s="1884">
        <v>90.8</v>
      </c>
      <c r="D18" s="1884">
        <v>90.8</v>
      </c>
      <c r="E18" s="1884">
        <v>107.8</v>
      </c>
      <c r="F18" s="1884">
        <v>80.5</v>
      </c>
      <c r="G18" s="1884">
        <v>65.5</v>
      </c>
      <c r="H18" s="1884">
        <v>80</v>
      </c>
      <c r="I18" s="1884">
        <v>64.599999999999994</v>
      </c>
      <c r="J18" s="1884">
        <v>108.6</v>
      </c>
      <c r="K18" s="389">
        <v>150.80000000000001</v>
      </c>
    </row>
    <row r="19" spans="1:11">
      <c r="A19" s="263"/>
      <c r="B19" s="1883"/>
      <c r="C19" s="1884"/>
      <c r="D19" s="1884"/>
      <c r="E19" s="1884"/>
      <c r="F19" s="1884"/>
      <c r="G19" s="1884"/>
      <c r="H19" s="1884"/>
      <c r="I19" s="1884"/>
      <c r="J19" s="1884"/>
      <c r="K19" s="1884"/>
    </row>
    <row r="20" spans="1:11">
      <c r="A20" s="263">
        <v>2019</v>
      </c>
      <c r="B20" s="1885" t="s">
        <v>91</v>
      </c>
      <c r="C20" s="1882">
        <v>1245548</v>
      </c>
      <c r="D20" s="1882">
        <v>1245484</v>
      </c>
      <c r="E20" s="1882">
        <v>623366</v>
      </c>
      <c r="F20" s="1882">
        <v>438825</v>
      </c>
      <c r="G20" s="1882">
        <v>159064</v>
      </c>
      <c r="H20" s="1882">
        <v>739197</v>
      </c>
      <c r="I20" s="1882">
        <v>358588</v>
      </c>
      <c r="J20" s="1882">
        <v>340524</v>
      </c>
      <c r="K20" s="423">
        <v>39313</v>
      </c>
    </row>
    <row r="21" spans="1:11">
      <c r="A21" s="263"/>
      <c r="B21" s="1883" t="s">
        <v>74</v>
      </c>
      <c r="C21" s="1884">
        <v>114.4</v>
      </c>
      <c r="D21" s="1884">
        <v>114.5</v>
      </c>
      <c r="E21" s="1884">
        <v>131.6</v>
      </c>
      <c r="F21" s="1884">
        <v>86</v>
      </c>
      <c r="G21" s="1884">
        <v>181.4</v>
      </c>
      <c r="H21" s="1884">
        <v>107.1</v>
      </c>
      <c r="I21" s="1884">
        <v>81.099999999999994</v>
      </c>
      <c r="J21" s="1884">
        <v>152.30000000000001</v>
      </c>
      <c r="K21" s="389">
        <v>245.5</v>
      </c>
    </row>
    <row r="22" spans="1:11">
      <c r="A22" s="1624" t="s">
        <v>536</v>
      </c>
      <c r="B22" s="1624"/>
      <c r="C22" s="1624"/>
      <c r="D22" s="1624"/>
      <c r="E22" s="1624"/>
      <c r="F22" s="1624"/>
      <c r="G22" s="1624"/>
      <c r="H22" s="1624"/>
      <c r="I22" s="1624"/>
      <c r="J22" s="1624"/>
      <c r="K22" s="1624"/>
    </row>
    <row r="23" spans="1:11">
      <c r="A23" s="1323" t="s">
        <v>537</v>
      </c>
      <c r="B23" s="1323"/>
      <c r="C23" s="1323"/>
      <c r="D23" s="1323"/>
      <c r="E23" s="1323"/>
      <c r="F23" s="1323"/>
      <c r="G23" s="1323"/>
      <c r="H23" s="1323"/>
      <c r="I23" s="1323"/>
      <c r="J23" s="1323"/>
      <c r="K23" s="1323"/>
    </row>
  </sheetData>
  <mergeCells count="14">
    <mergeCell ref="A23:K23"/>
    <mergeCell ref="A22:K22"/>
    <mergeCell ref="A6:B9"/>
    <mergeCell ref="C6:C8"/>
    <mergeCell ref="H6:K6"/>
    <mergeCell ref="D7:D8"/>
    <mergeCell ref="H7:H8"/>
    <mergeCell ref="C9:K9"/>
    <mergeCell ref="A5:C5"/>
    <mergeCell ref="A1:D1"/>
    <mergeCell ref="J1:K1"/>
    <mergeCell ref="A2:D2"/>
    <mergeCell ref="J2:K2"/>
    <mergeCell ref="A4:C4"/>
  </mergeCells>
  <hyperlinks>
    <hyperlink ref="J1" location="'Spis tablic     List of tables'!A46" display="Powrót do spisu tablic"/>
    <hyperlink ref="J2" location="'Spis tablic     List of tables'!A1" display="Return to list of tables"/>
    <hyperlink ref="J1:K2" location="'Spis tablic     List of tables'!A44" display="Powrót do spisu tablic"/>
  </hyperlinks>
  <pageMargins left="0.7" right="0.7" top="0.75" bottom="0.75" header="0.3" footer="0.3"/>
  <pageSetup paperSize="9" scale="85"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22"/>
  <sheetViews>
    <sheetView showGridLines="0" zoomScaleNormal="100" workbookViewId="0">
      <selection sqref="A1:C1"/>
    </sheetView>
  </sheetViews>
  <sheetFormatPr defaultRowHeight="15"/>
  <cols>
    <col min="1" max="1" width="6.42578125" customWidth="1"/>
    <col min="2" max="2" width="17.85546875" customWidth="1"/>
    <col min="3" max="8" width="20.28515625" customWidth="1"/>
  </cols>
  <sheetData>
    <row r="1" spans="1:8">
      <c r="A1" s="1324" t="s">
        <v>538</v>
      </c>
      <c r="B1" s="1324"/>
      <c r="C1" s="1324"/>
      <c r="D1" s="107"/>
      <c r="E1" s="107"/>
      <c r="G1" s="1292" t="s">
        <v>1</v>
      </c>
      <c r="H1" s="1292"/>
    </row>
    <row r="2" spans="1:8">
      <c r="A2" s="1619" t="s">
        <v>1662</v>
      </c>
      <c r="B2" s="1620"/>
      <c r="C2" s="1620"/>
      <c r="D2" s="421"/>
      <c r="E2" s="357"/>
      <c r="G2" s="1326" t="s">
        <v>3</v>
      </c>
      <c r="H2" s="1326"/>
    </row>
    <row r="3" spans="1:8" ht="15" customHeight="1">
      <c r="A3" s="1864" t="s">
        <v>526</v>
      </c>
      <c r="B3" s="1865"/>
      <c r="C3" s="1869" t="s">
        <v>539</v>
      </c>
      <c r="D3" s="1870"/>
      <c r="E3" s="1870"/>
      <c r="F3" s="1870"/>
      <c r="G3" s="1870"/>
      <c r="H3" s="1870"/>
    </row>
    <row r="4" spans="1:8" ht="15" customHeight="1">
      <c r="A4" s="1465"/>
      <c r="B4" s="1704"/>
      <c r="C4" s="1886" t="s">
        <v>194</v>
      </c>
      <c r="D4" s="1886" t="s">
        <v>540</v>
      </c>
      <c r="E4" s="1886" t="s">
        <v>201</v>
      </c>
      <c r="F4" s="1886" t="s">
        <v>541</v>
      </c>
      <c r="G4" s="1886" t="s">
        <v>203</v>
      </c>
      <c r="H4" s="1866" t="s">
        <v>542</v>
      </c>
    </row>
    <row r="5" spans="1:8">
      <c r="A5" s="1465"/>
      <c r="B5" s="1704"/>
      <c r="C5" s="1887"/>
      <c r="D5" s="1887"/>
      <c r="E5" s="1887"/>
      <c r="F5" s="1887"/>
      <c r="G5" s="1887"/>
      <c r="H5" s="1513"/>
    </row>
    <row r="6" spans="1:8" ht="36.75" customHeight="1">
      <c r="A6" s="1465"/>
      <c r="B6" s="1704"/>
      <c r="C6" s="1336"/>
      <c r="D6" s="1336"/>
      <c r="E6" s="1336"/>
      <c r="F6" s="1336"/>
      <c r="G6" s="1336"/>
      <c r="H6" s="1514"/>
    </row>
    <row r="7" spans="1:8" ht="15" customHeight="1">
      <c r="A7" s="1875"/>
      <c r="B7" s="1876"/>
      <c r="C7" s="1877" t="s">
        <v>1835</v>
      </c>
      <c r="D7" s="1878"/>
      <c r="E7" s="1878"/>
      <c r="F7" s="1878"/>
      <c r="G7" s="1878"/>
      <c r="H7" s="1878"/>
    </row>
    <row r="8" spans="1:8">
      <c r="A8" s="1879"/>
      <c r="B8" s="1880"/>
      <c r="C8" s="1880"/>
      <c r="D8" s="1880"/>
      <c r="E8" s="1880"/>
      <c r="F8" s="1880"/>
      <c r="G8" s="1880"/>
      <c r="H8" s="1881"/>
    </row>
    <row r="9" spans="1:8">
      <c r="A9" s="263">
        <v>2017</v>
      </c>
      <c r="B9" s="1888" t="s">
        <v>84</v>
      </c>
      <c r="C9" s="1882">
        <v>133827</v>
      </c>
      <c r="D9" s="1882">
        <v>530012</v>
      </c>
      <c r="E9" s="1882">
        <v>234265</v>
      </c>
      <c r="F9" s="1882">
        <v>24592</v>
      </c>
      <c r="G9" s="1882">
        <v>209768</v>
      </c>
      <c r="H9" s="423">
        <v>186665</v>
      </c>
    </row>
    <row r="10" spans="1:8">
      <c r="A10" s="263"/>
      <c r="B10" s="1883" t="s">
        <v>74</v>
      </c>
      <c r="C10" s="1884">
        <v>112.7</v>
      </c>
      <c r="D10" s="1884">
        <v>107.7</v>
      </c>
      <c r="E10" s="1884">
        <v>31.8</v>
      </c>
      <c r="F10" s="1884">
        <v>113.6</v>
      </c>
      <c r="G10" s="1884">
        <v>87.1</v>
      </c>
      <c r="H10" s="389">
        <v>75.900000000000006</v>
      </c>
    </row>
    <row r="11" spans="1:8">
      <c r="A11" s="263"/>
      <c r="B11" s="1883"/>
      <c r="C11" s="1884"/>
      <c r="D11" s="1884"/>
      <c r="E11" s="1884"/>
      <c r="F11" s="1884"/>
      <c r="G11" s="1884"/>
      <c r="H11" s="389"/>
    </row>
    <row r="12" spans="1:8">
      <c r="A12" s="263">
        <v>2018</v>
      </c>
      <c r="B12" s="1885" t="s">
        <v>91</v>
      </c>
      <c r="C12" s="1882">
        <v>15172</v>
      </c>
      <c r="D12" s="1882">
        <v>119130</v>
      </c>
      <c r="E12" s="1882">
        <v>88314</v>
      </c>
      <c r="F12" s="1882">
        <v>3350</v>
      </c>
      <c r="G12" s="1882">
        <v>53903</v>
      </c>
      <c r="H12" s="423">
        <v>56140</v>
      </c>
    </row>
    <row r="13" spans="1:8">
      <c r="A13" s="263"/>
      <c r="B13" s="1889" t="s">
        <v>61</v>
      </c>
      <c r="C13" s="1882">
        <v>52768</v>
      </c>
      <c r="D13" s="1882">
        <v>253589</v>
      </c>
      <c r="E13" s="1882">
        <v>154008</v>
      </c>
      <c r="F13" s="1882">
        <v>8196</v>
      </c>
      <c r="G13" s="1882">
        <v>115155</v>
      </c>
      <c r="H13" s="423">
        <v>99360</v>
      </c>
    </row>
    <row r="14" spans="1:8">
      <c r="A14" s="263"/>
      <c r="B14" s="1889" t="s">
        <v>87</v>
      </c>
      <c r="C14" s="1882">
        <v>102860</v>
      </c>
      <c r="D14" s="1882">
        <v>433456</v>
      </c>
      <c r="E14" s="1882">
        <v>295350</v>
      </c>
      <c r="F14" s="1882">
        <v>19252</v>
      </c>
      <c r="G14" s="1882">
        <v>210728</v>
      </c>
      <c r="H14" s="423">
        <v>180129</v>
      </c>
    </row>
    <row r="15" spans="1:8">
      <c r="A15" s="263"/>
      <c r="B15" s="1888" t="s">
        <v>84</v>
      </c>
      <c r="C15" s="1882">
        <v>134455</v>
      </c>
      <c r="D15" s="1882">
        <v>719503</v>
      </c>
      <c r="E15" s="1882">
        <v>423601</v>
      </c>
      <c r="F15" s="1882">
        <v>29148</v>
      </c>
      <c r="G15" s="1882">
        <v>295030</v>
      </c>
      <c r="H15" s="423">
        <v>302480</v>
      </c>
    </row>
    <row r="16" spans="1:8">
      <c r="A16" s="263"/>
      <c r="B16" s="1883" t="s">
        <v>74</v>
      </c>
      <c r="C16" s="1884">
        <v>100.5</v>
      </c>
      <c r="D16" s="1884">
        <v>135.80000000000001</v>
      </c>
      <c r="E16" s="1884">
        <v>180.8</v>
      </c>
      <c r="F16" s="1884">
        <v>118.5</v>
      </c>
      <c r="G16" s="1884">
        <v>140.6</v>
      </c>
      <c r="H16" s="389">
        <v>162</v>
      </c>
    </row>
    <row r="17" spans="1:8">
      <c r="A17" s="263"/>
      <c r="B17" s="1883"/>
      <c r="C17" s="1884"/>
      <c r="D17" s="1884"/>
      <c r="E17" s="1884"/>
      <c r="F17" s="1884"/>
      <c r="G17" s="1884"/>
      <c r="H17" s="389"/>
    </row>
    <row r="18" spans="1:8">
      <c r="A18" s="263">
        <v>2018</v>
      </c>
      <c r="B18" s="1885" t="s">
        <v>91</v>
      </c>
      <c r="C18" s="1882">
        <v>20963</v>
      </c>
      <c r="D18" s="1882">
        <v>111589</v>
      </c>
      <c r="E18" s="1882">
        <v>96421</v>
      </c>
      <c r="F18" s="1882">
        <v>7461</v>
      </c>
      <c r="G18" s="1882">
        <v>70930</v>
      </c>
      <c r="H18" s="423">
        <v>101341</v>
      </c>
    </row>
    <row r="19" spans="1:8">
      <c r="A19" s="263"/>
      <c r="B19" s="1883" t="s">
        <v>74</v>
      </c>
      <c r="C19" s="1884">
        <v>138.19999999999999</v>
      </c>
      <c r="D19" s="1884">
        <v>93.7</v>
      </c>
      <c r="E19" s="1884">
        <v>109.2</v>
      </c>
      <c r="F19" s="1884">
        <v>222.7</v>
      </c>
      <c r="G19" s="1884">
        <v>131.6</v>
      </c>
      <c r="H19" s="389">
        <v>180.5</v>
      </c>
    </row>
    <row r="20" spans="1:8">
      <c r="A20" s="263"/>
      <c r="B20" s="996"/>
      <c r="C20" s="890"/>
      <c r="D20" s="890"/>
      <c r="E20" s="890"/>
      <c r="F20" s="890"/>
      <c r="G20" s="890"/>
      <c r="H20" s="890"/>
    </row>
    <row r="21" spans="1:8">
      <c r="A21" s="1529" t="s">
        <v>543</v>
      </c>
      <c r="B21" s="1529"/>
      <c r="C21" s="1529"/>
      <c r="D21" s="1529"/>
      <c r="E21" s="1529"/>
      <c r="F21" s="1529"/>
      <c r="G21" s="1529"/>
      <c r="H21" s="1529"/>
    </row>
    <row r="22" spans="1:8">
      <c r="A22" s="1525" t="s">
        <v>544</v>
      </c>
      <c r="B22" s="1525"/>
      <c r="C22" s="1525"/>
      <c r="D22" s="1525"/>
      <c r="E22" s="1525"/>
      <c r="F22" s="1525"/>
      <c r="G22" s="1525"/>
      <c r="H22" s="1525"/>
    </row>
  </sheetData>
  <mergeCells count="15">
    <mergeCell ref="A22:H22"/>
    <mergeCell ref="A21:H21"/>
    <mergeCell ref="A1:C1"/>
    <mergeCell ref="G1:H1"/>
    <mergeCell ref="A2:C2"/>
    <mergeCell ref="G2:H2"/>
    <mergeCell ref="A3:B7"/>
    <mergeCell ref="C3:H3"/>
    <mergeCell ref="C4:C6"/>
    <mergeCell ref="D4:D6"/>
    <mergeCell ref="E4:E6"/>
    <mergeCell ref="F4:F6"/>
    <mergeCell ref="G4:G6"/>
    <mergeCell ref="H4:H6"/>
    <mergeCell ref="C7:H7"/>
  </mergeCells>
  <hyperlinks>
    <hyperlink ref="G1:H2" location="'Spis tablic     List of tables'!A45" display="Powrót do spisu tablic"/>
    <hyperlink ref="G2:H2" location="'Spis tablic     List of tables'!A47" display="Return to list of tables"/>
    <hyperlink ref="G2" location="'Spis tablic     List of tables'!A1" display="Return to list tables"/>
    <hyperlink ref="G1" location="'Spis tablic     List of tables'!A47" display="Powrót do spisu tablic"/>
  </hyperlinks>
  <pageMargins left="0.7" right="0.7" top="0.75" bottom="0.75" header="0.3" footer="0.3"/>
  <pageSetup paperSize="9" scale="85"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Q39"/>
  <sheetViews>
    <sheetView showGridLines="0" zoomScaleNormal="100" workbookViewId="0">
      <selection sqref="A1:B1"/>
    </sheetView>
  </sheetViews>
  <sheetFormatPr defaultRowHeight="15"/>
  <cols>
    <col min="1" max="1" width="6.42578125" customWidth="1"/>
    <col min="2" max="2" width="17.85546875" customWidth="1"/>
    <col min="3" max="3" width="10.5703125" customWidth="1"/>
    <col min="4" max="4" width="11" customWidth="1"/>
    <col min="5" max="5" width="12.42578125" customWidth="1"/>
    <col min="6" max="6" width="13" customWidth="1"/>
    <col min="7" max="7" width="10.7109375" customWidth="1"/>
    <col min="8" max="8" width="11.140625" customWidth="1"/>
    <col min="9" max="9" width="12" customWidth="1"/>
    <col min="10" max="10" width="14" customWidth="1"/>
    <col min="11" max="11" width="13" customWidth="1"/>
    <col min="12" max="12" width="11.5703125" customWidth="1"/>
    <col min="13" max="13" width="12.7109375" customWidth="1"/>
    <col min="14" max="14" width="13.42578125" customWidth="1"/>
    <col min="15" max="15" width="12.5703125" customWidth="1"/>
  </cols>
  <sheetData>
    <row r="1" spans="1:15">
      <c r="A1" s="1251" t="s">
        <v>545</v>
      </c>
      <c r="B1" s="1251"/>
      <c r="C1" s="71"/>
      <c r="D1" s="71"/>
      <c r="E1" s="71"/>
      <c r="F1" s="71"/>
      <c r="G1" s="71"/>
      <c r="H1" s="424"/>
      <c r="I1" s="425"/>
      <c r="J1" s="425"/>
      <c r="K1" s="425"/>
      <c r="L1" s="426"/>
      <c r="M1" s="1292" t="s">
        <v>1</v>
      </c>
      <c r="N1" s="1292"/>
      <c r="O1" s="1292"/>
    </row>
    <row r="2" spans="1:15">
      <c r="A2" s="1625" t="s">
        <v>546</v>
      </c>
      <c r="B2" s="1625"/>
      <c r="C2" s="60"/>
      <c r="D2" s="60"/>
      <c r="E2" s="60"/>
      <c r="F2" s="60"/>
      <c r="G2" s="60"/>
      <c r="H2" s="425"/>
      <c r="I2" s="425"/>
      <c r="J2" s="425"/>
      <c r="K2" s="425"/>
      <c r="L2" s="426"/>
      <c r="M2" s="1293" t="s">
        <v>3</v>
      </c>
      <c r="N2" s="1293"/>
      <c r="O2" s="1293"/>
    </row>
    <row r="3" spans="1:15">
      <c r="A3" s="1282" t="s">
        <v>547</v>
      </c>
      <c r="B3" s="1283"/>
      <c r="C3" s="1233" t="s">
        <v>1663</v>
      </c>
      <c r="D3" s="427"/>
      <c r="E3" s="427"/>
      <c r="F3" s="145"/>
      <c r="G3" s="1231" t="s">
        <v>1666</v>
      </c>
      <c r="H3" s="1233" t="s">
        <v>548</v>
      </c>
      <c r="I3" s="1282"/>
      <c r="J3" s="1282"/>
      <c r="K3" s="1282"/>
      <c r="L3" s="1282"/>
      <c r="M3" s="1282"/>
      <c r="N3" s="1282"/>
      <c r="O3" s="1282"/>
    </row>
    <row r="4" spans="1:15">
      <c r="A4" s="1284"/>
      <c r="B4" s="1285"/>
      <c r="C4" s="1505"/>
      <c r="D4" s="428"/>
      <c r="E4" s="428"/>
      <c r="F4" s="429"/>
      <c r="G4" s="1232"/>
      <c r="H4" s="1505"/>
      <c r="I4" s="1284"/>
      <c r="J4" s="1284"/>
      <c r="K4" s="1284"/>
      <c r="L4" s="1284"/>
      <c r="M4" s="1284"/>
      <c r="N4" s="1284"/>
      <c r="O4" s="1284"/>
    </row>
    <row r="5" spans="1:15">
      <c r="A5" s="1284"/>
      <c r="B5" s="1285"/>
      <c r="C5" s="1505"/>
      <c r="D5" s="1374" t="s">
        <v>882</v>
      </c>
      <c r="E5" s="1374" t="s">
        <v>1664</v>
      </c>
      <c r="F5" s="1629" t="s">
        <v>1665</v>
      </c>
      <c r="G5" s="1232"/>
      <c r="H5" s="1255"/>
      <c r="I5" s="1288"/>
      <c r="J5" s="1288"/>
      <c r="K5" s="1288"/>
      <c r="L5" s="1288"/>
      <c r="M5" s="1288"/>
      <c r="N5" s="1288"/>
      <c r="O5" s="1288"/>
    </row>
    <row r="6" spans="1:15">
      <c r="A6" s="1284"/>
      <c r="B6" s="1285"/>
      <c r="C6" s="1505"/>
      <c r="D6" s="1627"/>
      <c r="E6" s="1627"/>
      <c r="F6" s="1630"/>
      <c r="G6" s="1232"/>
      <c r="H6" s="1233" t="s">
        <v>1667</v>
      </c>
      <c r="I6" s="1282"/>
      <c r="J6" s="1282"/>
      <c r="K6" s="1283"/>
      <c r="L6" s="1233" t="s">
        <v>1668</v>
      </c>
      <c r="M6" s="1282"/>
      <c r="N6" s="1282"/>
      <c r="O6" s="1282"/>
    </row>
    <row r="7" spans="1:15">
      <c r="A7" s="1284"/>
      <c r="B7" s="1285"/>
      <c r="C7" s="1626"/>
      <c r="D7" s="1627"/>
      <c r="E7" s="1627"/>
      <c r="F7" s="1630"/>
      <c r="G7" s="1232"/>
      <c r="H7" s="1626"/>
      <c r="I7" s="1374" t="s">
        <v>1821</v>
      </c>
      <c r="J7" s="1374" t="s">
        <v>1822</v>
      </c>
      <c r="K7" s="1393" t="s">
        <v>1665</v>
      </c>
      <c r="L7" s="1232"/>
      <c r="M7" s="1374" t="s">
        <v>1821</v>
      </c>
      <c r="N7" s="1374" t="s">
        <v>1823</v>
      </c>
      <c r="O7" s="1393" t="s">
        <v>1665</v>
      </c>
    </row>
    <row r="8" spans="1:15">
      <c r="A8" s="1284"/>
      <c r="B8" s="1285"/>
      <c r="C8" s="1626"/>
      <c r="D8" s="1627"/>
      <c r="E8" s="1627"/>
      <c r="F8" s="1630"/>
      <c r="G8" s="1232"/>
      <c r="H8" s="1626"/>
      <c r="I8" s="1627"/>
      <c r="J8" s="1627"/>
      <c r="K8" s="1628"/>
      <c r="L8" s="1232"/>
      <c r="M8" s="1627"/>
      <c r="N8" s="1627"/>
      <c r="O8" s="1628"/>
    </row>
    <row r="9" spans="1:15">
      <c r="A9" s="1284"/>
      <c r="B9" s="1285"/>
      <c r="C9" s="1626"/>
      <c r="D9" s="1627"/>
      <c r="E9" s="1627"/>
      <c r="F9" s="1630"/>
      <c r="G9" s="1232"/>
      <c r="H9" s="1626"/>
      <c r="I9" s="1627"/>
      <c r="J9" s="1627"/>
      <c r="K9" s="1628"/>
      <c r="L9" s="1232"/>
      <c r="M9" s="1627"/>
      <c r="N9" s="1627"/>
      <c r="O9" s="1628"/>
    </row>
    <row r="10" spans="1:15">
      <c r="A10" s="1284"/>
      <c r="B10" s="1285"/>
      <c r="C10" s="1626"/>
      <c r="D10" s="1627"/>
      <c r="E10" s="1627"/>
      <c r="F10" s="1630"/>
      <c r="G10" s="1232"/>
      <c r="H10" s="1626"/>
      <c r="I10" s="1627"/>
      <c r="J10" s="1627"/>
      <c r="K10" s="1628"/>
      <c r="L10" s="1232"/>
      <c r="M10" s="1627"/>
      <c r="N10" s="1627"/>
      <c r="O10" s="1628"/>
    </row>
    <row r="11" spans="1:15">
      <c r="A11" s="1284"/>
      <c r="B11" s="1285"/>
      <c r="C11" s="1626"/>
      <c r="D11" s="1627"/>
      <c r="E11" s="1627"/>
      <c r="F11" s="1630"/>
      <c r="G11" s="1232"/>
      <c r="H11" s="1626"/>
      <c r="I11" s="1627"/>
      <c r="J11" s="1627"/>
      <c r="K11" s="1628"/>
      <c r="L11" s="1232"/>
      <c r="M11" s="1627"/>
      <c r="N11" s="1627"/>
      <c r="O11" s="1628"/>
    </row>
    <row r="12" spans="1:15">
      <c r="A12" s="1284"/>
      <c r="B12" s="1285"/>
      <c r="C12" s="1626"/>
      <c r="D12" s="1627"/>
      <c r="E12" s="1627"/>
      <c r="F12" s="1630"/>
      <c r="G12" s="1232"/>
      <c r="H12" s="1626"/>
      <c r="I12" s="1627"/>
      <c r="J12" s="1627"/>
      <c r="K12" s="1628"/>
      <c r="L12" s="1232"/>
      <c r="M12" s="1627"/>
      <c r="N12" s="1627"/>
      <c r="O12" s="1628"/>
    </row>
    <row r="13" spans="1:15">
      <c r="A13" s="1284"/>
      <c r="B13" s="1285"/>
      <c r="C13" s="1626"/>
      <c r="D13" s="1627"/>
      <c r="E13" s="1627"/>
      <c r="F13" s="1630"/>
      <c r="G13" s="1232"/>
      <c r="H13" s="1626"/>
      <c r="I13" s="1627"/>
      <c r="J13" s="1627"/>
      <c r="K13" s="1628"/>
      <c r="L13" s="1232"/>
      <c r="M13" s="1627"/>
      <c r="N13" s="1627"/>
      <c r="O13" s="1628"/>
    </row>
    <row r="14" spans="1:15">
      <c r="A14" s="1286"/>
      <c r="B14" s="1287"/>
      <c r="C14" s="1236"/>
      <c r="D14" s="1551"/>
      <c r="E14" s="1551"/>
      <c r="F14" s="1631"/>
      <c r="G14" s="1235"/>
      <c r="H14" s="1236"/>
      <c r="I14" s="1551"/>
      <c r="J14" s="1551"/>
      <c r="K14" s="1498"/>
      <c r="L14" s="1235"/>
      <c r="M14" s="1551"/>
      <c r="N14" s="1551"/>
      <c r="O14" s="1498"/>
    </row>
    <row r="15" spans="1:15">
      <c r="A15" s="430"/>
      <c r="B15" s="363"/>
      <c r="C15" s="363"/>
      <c r="D15" s="363"/>
      <c r="E15" s="363"/>
      <c r="F15" s="363"/>
      <c r="G15" s="363"/>
      <c r="H15" s="363"/>
      <c r="I15" s="363"/>
      <c r="J15" s="363"/>
      <c r="K15" s="363"/>
      <c r="L15" s="363"/>
      <c r="M15" s="363"/>
      <c r="N15" s="363"/>
      <c r="O15" s="364"/>
    </row>
    <row r="16" spans="1:15">
      <c r="A16" s="160">
        <v>2017</v>
      </c>
      <c r="B16" s="43" t="s">
        <v>11</v>
      </c>
      <c r="C16" s="28">
        <v>20794</v>
      </c>
      <c r="D16" s="63" t="s">
        <v>12</v>
      </c>
      <c r="E16" s="63" t="s">
        <v>12</v>
      </c>
      <c r="F16" s="431">
        <v>360</v>
      </c>
      <c r="G16" s="28">
        <v>19433</v>
      </c>
      <c r="H16" s="90">
        <v>15815</v>
      </c>
      <c r="I16" s="90">
        <v>3936</v>
      </c>
      <c r="J16" s="90">
        <v>11420</v>
      </c>
      <c r="K16" s="432">
        <v>116</v>
      </c>
      <c r="L16" s="90">
        <v>1305197</v>
      </c>
      <c r="M16" s="90">
        <v>594801</v>
      </c>
      <c r="N16" s="90">
        <v>684961</v>
      </c>
      <c r="O16" s="433">
        <v>9201</v>
      </c>
    </row>
    <row r="17" spans="1:17">
      <c r="A17" s="434"/>
      <c r="B17" s="435" t="s">
        <v>74</v>
      </c>
      <c r="C17" s="436">
        <v>106.1</v>
      </c>
      <c r="D17" s="436" t="s">
        <v>12</v>
      </c>
      <c r="E17" s="436" t="s">
        <v>12</v>
      </c>
      <c r="F17" s="437">
        <v>356.4</v>
      </c>
      <c r="G17" s="121">
        <v>125.2</v>
      </c>
      <c r="H17" s="436">
        <v>120.2</v>
      </c>
      <c r="I17" s="436">
        <v>106.7</v>
      </c>
      <c r="J17" s="436">
        <v>127.2</v>
      </c>
      <c r="K17" s="306">
        <v>72</v>
      </c>
      <c r="L17" s="436">
        <v>114.2</v>
      </c>
      <c r="M17" s="436">
        <v>105</v>
      </c>
      <c r="N17" s="436">
        <v>124.4</v>
      </c>
      <c r="O17" s="438">
        <v>83.8</v>
      </c>
    </row>
    <row r="18" spans="1:17">
      <c r="A18" s="120"/>
      <c r="B18" s="33"/>
      <c r="C18" s="28"/>
      <c r="D18" s="28"/>
      <c r="E18" s="28"/>
      <c r="F18" s="28"/>
      <c r="G18" s="28"/>
      <c r="H18" s="28"/>
      <c r="I18" s="28"/>
      <c r="J18" s="28"/>
      <c r="K18" s="28"/>
      <c r="L18" s="28"/>
      <c r="M18" s="28"/>
      <c r="N18" s="28"/>
      <c r="O18" s="439"/>
      <c r="P18" s="451"/>
      <c r="Q18" s="451"/>
    </row>
    <row r="19" spans="1:17">
      <c r="A19" s="160">
        <v>2018</v>
      </c>
      <c r="B19" s="43" t="s">
        <v>551</v>
      </c>
      <c r="C19" s="440">
        <v>1898</v>
      </c>
      <c r="D19" s="441">
        <v>441</v>
      </c>
      <c r="E19" s="440">
        <v>1456</v>
      </c>
      <c r="F19" s="442" t="s">
        <v>264</v>
      </c>
      <c r="G19" s="31">
        <v>1476</v>
      </c>
      <c r="H19" s="63">
        <v>953</v>
      </c>
      <c r="I19" s="63">
        <v>367</v>
      </c>
      <c r="J19" s="63">
        <v>586</v>
      </c>
      <c r="K19" s="942" t="s">
        <v>264</v>
      </c>
      <c r="L19" s="90">
        <v>90383</v>
      </c>
      <c r="M19" s="90">
        <v>56948</v>
      </c>
      <c r="N19" s="90">
        <v>33435</v>
      </c>
      <c r="O19" s="943" t="s">
        <v>264</v>
      </c>
      <c r="P19" s="451"/>
      <c r="Q19" s="451"/>
    </row>
    <row r="20" spans="1:17">
      <c r="A20" s="160"/>
      <c r="B20" s="43" t="s">
        <v>552</v>
      </c>
      <c r="C20" s="31">
        <v>4675</v>
      </c>
      <c r="D20" s="445">
        <v>901</v>
      </c>
      <c r="E20" s="31">
        <v>3772</v>
      </c>
      <c r="F20" s="444" t="s">
        <v>264</v>
      </c>
      <c r="G20" s="31">
        <v>2372</v>
      </c>
      <c r="H20" s="90">
        <v>2260</v>
      </c>
      <c r="I20" s="90">
        <v>713</v>
      </c>
      <c r="J20" s="90">
        <v>1547</v>
      </c>
      <c r="K20" s="432" t="s">
        <v>264</v>
      </c>
      <c r="L20" s="90">
        <v>198821</v>
      </c>
      <c r="M20" s="90">
        <v>108518</v>
      </c>
      <c r="N20" s="90">
        <v>90303</v>
      </c>
      <c r="O20" s="943" t="s">
        <v>264</v>
      </c>
      <c r="P20" s="451"/>
      <c r="Q20" s="451"/>
    </row>
    <row r="21" spans="1:17">
      <c r="A21" s="160"/>
      <c r="B21" s="43" t="s">
        <v>211</v>
      </c>
      <c r="C21" s="31">
        <v>6797</v>
      </c>
      <c r="D21" s="445">
        <v>1519</v>
      </c>
      <c r="E21" s="31">
        <v>5196</v>
      </c>
      <c r="F21" s="446" t="s">
        <v>264</v>
      </c>
      <c r="G21" s="31">
        <v>3854</v>
      </c>
      <c r="H21" s="90">
        <v>3242</v>
      </c>
      <c r="I21" s="90">
        <v>1078</v>
      </c>
      <c r="J21" s="90">
        <v>2148</v>
      </c>
      <c r="K21" s="432">
        <v>16</v>
      </c>
      <c r="L21" s="90">
        <v>297181</v>
      </c>
      <c r="M21" s="90">
        <v>164912</v>
      </c>
      <c r="N21" s="90">
        <v>130269</v>
      </c>
      <c r="O21" s="943">
        <v>2000</v>
      </c>
      <c r="P21" s="451"/>
      <c r="Q21" s="451"/>
    </row>
    <row r="22" spans="1:17">
      <c r="A22" s="160"/>
      <c r="B22" s="447" t="s">
        <v>92</v>
      </c>
      <c r="C22" s="214">
        <v>8008</v>
      </c>
      <c r="D22" s="448">
        <v>2031</v>
      </c>
      <c r="E22" s="214">
        <v>5895</v>
      </c>
      <c r="F22" s="449" t="s">
        <v>264</v>
      </c>
      <c r="G22" s="214">
        <v>5934</v>
      </c>
      <c r="H22" s="944">
        <v>4524</v>
      </c>
      <c r="I22" s="944">
        <v>1406</v>
      </c>
      <c r="J22" s="944">
        <v>3084</v>
      </c>
      <c r="K22" s="212">
        <v>16</v>
      </c>
      <c r="L22" s="944">
        <v>400679</v>
      </c>
      <c r="M22" s="944">
        <v>213227</v>
      </c>
      <c r="N22" s="944">
        <v>184301</v>
      </c>
      <c r="O22" s="945">
        <v>2000</v>
      </c>
      <c r="P22" s="451"/>
      <c r="Q22" s="451"/>
    </row>
    <row r="23" spans="1:17">
      <c r="A23" s="160"/>
      <c r="B23" s="447" t="s">
        <v>93</v>
      </c>
      <c r="C23" s="443">
        <v>9586</v>
      </c>
      <c r="D23" s="445">
        <v>2573</v>
      </c>
      <c r="E23" s="31">
        <v>6931</v>
      </c>
      <c r="F23" s="450" t="s">
        <v>264</v>
      </c>
      <c r="G23" s="31">
        <v>7606</v>
      </c>
      <c r="H23" s="90">
        <v>5479</v>
      </c>
      <c r="I23" s="90">
        <v>1720</v>
      </c>
      <c r="J23" s="90">
        <v>3692</v>
      </c>
      <c r="K23" s="432">
        <v>16</v>
      </c>
      <c r="L23" s="90">
        <v>488465</v>
      </c>
      <c r="M23" s="90">
        <v>260086</v>
      </c>
      <c r="N23" s="90">
        <v>223758</v>
      </c>
      <c r="O23" s="943">
        <v>2000</v>
      </c>
      <c r="P23" s="451"/>
      <c r="Q23" s="451"/>
    </row>
    <row r="24" spans="1:17">
      <c r="A24" s="160"/>
      <c r="B24" s="447" t="s">
        <v>61</v>
      </c>
      <c r="C24" s="31">
        <v>11917</v>
      </c>
      <c r="D24" s="445">
        <v>3078</v>
      </c>
      <c r="E24" s="31">
        <v>8724</v>
      </c>
      <c r="F24" s="446" t="s">
        <v>264</v>
      </c>
      <c r="G24" s="443">
        <v>9343</v>
      </c>
      <c r="H24" s="90">
        <v>6308</v>
      </c>
      <c r="I24" s="90">
        <v>2013</v>
      </c>
      <c r="J24" s="90">
        <v>4160</v>
      </c>
      <c r="K24" s="432">
        <v>84</v>
      </c>
      <c r="L24" s="90">
        <v>569608</v>
      </c>
      <c r="M24" s="90">
        <v>304671</v>
      </c>
      <c r="N24" s="90">
        <v>256714</v>
      </c>
      <c r="O24" s="943">
        <v>5602</v>
      </c>
      <c r="P24" s="451"/>
      <c r="Q24" s="451"/>
    </row>
    <row r="25" spans="1:17">
      <c r="A25" s="160"/>
      <c r="B25" s="33" t="s">
        <v>85</v>
      </c>
      <c r="C25" s="31">
        <v>13953</v>
      </c>
      <c r="D25" s="445">
        <v>3634</v>
      </c>
      <c r="E25" s="31">
        <v>10191</v>
      </c>
      <c r="F25" s="446" t="s">
        <v>264</v>
      </c>
      <c r="G25" s="31">
        <v>10722</v>
      </c>
      <c r="H25" s="90">
        <v>8468</v>
      </c>
      <c r="I25" s="90">
        <v>2343</v>
      </c>
      <c r="J25" s="90">
        <v>5930</v>
      </c>
      <c r="K25" s="432">
        <v>84</v>
      </c>
      <c r="L25" s="90">
        <v>718849</v>
      </c>
      <c r="M25" s="90">
        <v>353024</v>
      </c>
      <c r="N25" s="90">
        <v>354672</v>
      </c>
      <c r="O25" s="943">
        <v>5602</v>
      </c>
      <c r="P25" s="451"/>
      <c r="Q25" s="451"/>
    </row>
    <row r="26" spans="1:17">
      <c r="A26" s="160"/>
      <c r="B26" s="33" t="s">
        <v>86</v>
      </c>
      <c r="C26" s="31">
        <v>15588</v>
      </c>
      <c r="D26" s="445">
        <v>4178</v>
      </c>
      <c r="E26" s="31">
        <v>11274</v>
      </c>
      <c r="F26" s="446" t="s">
        <v>264</v>
      </c>
      <c r="G26" s="31">
        <v>12981</v>
      </c>
      <c r="H26" s="90">
        <v>9848</v>
      </c>
      <c r="I26" s="90">
        <v>2665</v>
      </c>
      <c r="J26" s="90">
        <v>6966</v>
      </c>
      <c r="K26" s="432">
        <v>84</v>
      </c>
      <c r="L26" s="90">
        <v>827158</v>
      </c>
      <c r="M26" s="90">
        <v>401619</v>
      </c>
      <c r="N26" s="90">
        <v>413362</v>
      </c>
      <c r="O26" s="943">
        <v>5602</v>
      </c>
      <c r="P26" s="451"/>
      <c r="Q26" s="451"/>
    </row>
    <row r="27" spans="1:17">
      <c r="A27" s="160"/>
      <c r="B27" s="33" t="s">
        <v>87</v>
      </c>
      <c r="C27" s="31">
        <v>17373</v>
      </c>
      <c r="D27" s="445">
        <v>4695</v>
      </c>
      <c r="E27" s="31">
        <v>12425</v>
      </c>
      <c r="F27" s="446" t="s">
        <v>264</v>
      </c>
      <c r="G27" s="31">
        <v>14943</v>
      </c>
      <c r="H27" s="90">
        <v>11367</v>
      </c>
      <c r="I27" s="90">
        <v>2940</v>
      </c>
      <c r="J27" s="90">
        <v>8208</v>
      </c>
      <c r="K27" s="432">
        <v>84</v>
      </c>
      <c r="L27" s="90">
        <v>942574</v>
      </c>
      <c r="M27" s="90">
        <v>442588</v>
      </c>
      <c r="N27" s="90">
        <v>487689</v>
      </c>
      <c r="O27" s="943">
        <v>5602</v>
      </c>
      <c r="P27" s="451"/>
      <c r="Q27" s="451"/>
    </row>
    <row r="28" spans="1:17">
      <c r="A28" s="160"/>
      <c r="B28" s="43" t="s">
        <v>549</v>
      </c>
      <c r="C28" s="31">
        <v>19066</v>
      </c>
      <c r="D28" s="443">
        <v>5234</v>
      </c>
      <c r="E28" s="443">
        <v>13579</v>
      </c>
      <c r="F28" s="446" t="s">
        <v>264</v>
      </c>
      <c r="G28" s="31">
        <v>16808</v>
      </c>
      <c r="H28" s="90">
        <v>12711</v>
      </c>
      <c r="I28" s="90">
        <v>3294</v>
      </c>
      <c r="J28" s="90">
        <v>9136</v>
      </c>
      <c r="K28" s="432">
        <v>98</v>
      </c>
      <c r="L28" s="90">
        <v>1058668</v>
      </c>
      <c r="M28" s="90">
        <v>496450</v>
      </c>
      <c r="N28" s="90">
        <v>545998</v>
      </c>
      <c r="O28" s="433">
        <v>7872</v>
      </c>
      <c r="P28" s="451"/>
      <c r="Q28" s="451"/>
    </row>
    <row r="29" spans="1:17">
      <c r="A29" s="160"/>
      <c r="B29" s="43" t="s">
        <v>550</v>
      </c>
      <c r="C29" s="28">
        <v>20406</v>
      </c>
      <c r="D29" s="63">
        <v>5666</v>
      </c>
      <c r="E29" s="63">
        <v>14487</v>
      </c>
      <c r="F29" s="431" t="s">
        <v>264</v>
      </c>
      <c r="G29" s="28">
        <v>18195</v>
      </c>
      <c r="H29" s="90">
        <v>14705</v>
      </c>
      <c r="I29" s="90">
        <v>3624</v>
      </c>
      <c r="J29" s="90">
        <v>10707</v>
      </c>
      <c r="K29" s="432">
        <v>98</v>
      </c>
      <c r="L29" s="90">
        <v>1197181</v>
      </c>
      <c r="M29" s="90">
        <v>541991</v>
      </c>
      <c r="N29" s="90">
        <v>635054</v>
      </c>
      <c r="O29" s="433">
        <v>7872</v>
      </c>
      <c r="P29" s="451"/>
      <c r="Q29" s="451"/>
    </row>
    <row r="30" spans="1:17">
      <c r="A30" s="160"/>
      <c r="B30" s="43" t="s">
        <v>11</v>
      </c>
      <c r="C30" s="28">
        <v>22288</v>
      </c>
      <c r="D30" s="63">
        <v>6120</v>
      </c>
      <c r="E30" s="63">
        <v>15909</v>
      </c>
      <c r="F30" s="431" t="s">
        <v>264</v>
      </c>
      <c r="G30" s="28">
        <v>19170</v>
      </c>
      <c r="H30" s="90">
        <v>16664</v>
      </c>
      <c r="I30" s="90">
        <v>3954</v>
      </c>
      <c r="J30" s="90">
        <v>12219</v>
      </c>
      <c r="K30" s="432">
        <v>203</v>
      </c>
      <c r="L30" s="90">
        <v>1342706</v>
      </c>
      <c r="M30" s="90">
        <v>592206</v>
      </c>
      <c r="N30" s="90">
        <v>723202</v>
      </c>
      <c r="O30" s="433">
        <v>14569</v>
      </c>
      <c r="P30" s="451"/>
      <c r="Q30" s="451"/>
    </row>
    <row r="31" spans="1:17">
      <c r="A31" s="160"/>
      <c r="B31" s="435" t="s">
        <v>74</v>
      </c>
      <c r="C31" s="436">
        <v>107.2</v>
      </c>
      <c r="D31" s="904" t="s">
        <v>12</v>
      </c>
      <c r="E31" s="436" t="s">
        <v>12</v>
      </c>
      <c r="F31" s="437" t="s">
        <v>12</v>
      </c>
      <c r="G31" s="121">
        <v>98.6</v>
      </c>
      <c r="H31" s="436">
        <v>105.4</v>
      </c>
      <c r="I31" s="436">
        <v>100.5</v>
      </c>
      <c r="J31" s="436">
        <v>107</v>
      </c>
      <c r="K31" s="306">
        <v>175</v>
      </c>
      <c r="L31" s="436">
        <v>102.9</v>
      </c>
      <c r="M31" s="436">
        <v>99.6</v>
      </c>
      <c r="N31" s="436">
        <v>105.6</v>
      </c>
      <c r="O31" s="596">
        <v>158.30000000000001</v>
      </c>
      <c r="P31" s="451"/>
      <c r="Q31" s="451"/>
    </row>
    <row r="32" spans="1:17">
      <c r="A32" s="160"/>
      <c r="B32" s="43"/>
      <c r="C32" s="28"/>
      <c r="D32" s="997"/>
      <c r="E32" s="63"/>
      <c r="F32" s="431"/>
      <c r="G32" s="28"/>
      <c r="H32" s="90"/>
      <c r="I32" s="90"/>
      <c r="J32" s="90"/>
      <c r="K32" s="432"/>
      <c r="L32" s="90"/>
      <c r="M32" s="90"/>
      <c r="N32" s="90"/>
      <c r="O32" s="943"/>
      <c r="P32" s="451"/>
      <c r="Q32" s="451"/>
    </row>
    <row r="33" spans="1:17">
      <c r="A33" s="160">
        <v>2019</v>
      </c>
      <c r="B33" s="43" t="s">
        <v>551</v>
      </c>
      <c r="C33" s="440">
        <v>1836</v>
      </c>
      <c r="D33" s="441">
        <v>365</v>
      </c>
      <c r="E33" s="440">
        <v>1243</v>
      </c>
      <c r="F33" s="442">
        <v>28</v>
      </c>
      <c r="G33" s="31">
        <v>1008</v>
      </c>
      <c r="H33" s="63">
        <v>1523</v>
      </c>
      <c r="I33" s="63">
        <v>403</v>
      </c>
      <c r="J33" s="63">
        <v>1087</v>
      </c>
      <c r="K33" s="942">
        <v>4</v>
      </c>
      <c r="L33" s="90">
        <v>130363</v>
      </c>
      <c r="M33" s="90">
        <v>60110</v>
      </c>
      <c r="N33" s="90">
        <v>67909</v>
      </c>
      <c r="O33" s="943">
        <v>433</v>
      </c>
      <c r="P33" s="451"/>
      <c r="Q33" s="451"/>
    </row>
    <row r="34" spans="1:17">
      <c r="A34" s="160"/>
      <c r="B34" s="43" t="s">
        <v>552</v>
      </c>
      <c r="C34" s="31">
        <v>3220</v>
      </c>
      <c r="D34" s="445">
        <v>794</v>
      </c>
      <c r="E34" s="31">
        <v>2198</v>
      </c>
      <c r="F34" s="444">
        <v>28</v>
      </c>
      <c r="G34" s="31">
        <v>2610</v>
      </c>
      <c r="H34" s="90">
        <v>2710</v>
      </c>
      <c r="I34" s="90">
        <v>725</v>
      </c>
      <c r="J34" s="90">
        <v>1883</v>
      </c>
      <c r="K34" s="432">
        <v>4</v>
      </c>
      <c r="L34" s="90">
        <v>228925</v>
      </c>
      <c r="M34" s="90">
        <v>107421</v>
      </c>
      <c r="N34" s="90">
        <v>115514</v>
      </c>
      <c r="O34" s="943">
        <v>433</v>
      </c>
      <c r="P34" s="451"/>
      <c r="Q34" s="451"/>
    </row>
    <row r="35" spans="1:17">
      <c r="A35" s="160"/>
      <c r="B35" s="43" t="s">
        <v>211</v>
      </c>
      <c r="C35" s="31">
        <v>5291</v>
      </c>
      <c r="D35" s="445">
        <v>1300</v>
      </c>
      <c r="E35" s="31">
        <v>3763</v>
      </c>
      <c r="F35" s="446">
        <v>28</v>
      </c>
      <c r="G35" s="31">
        <v>4799</v>
      </c>
      <c r="H35" s="90">
        <v>3649</v>
      </c>
      <c r="I35" s="90">
        <v>1075</v>
      </c>
      <c r="J35" s="90">
        <v>2424</v>
      </c>
      <c r="K35" s="432">
        <v>12</v>
      </c>
      <c r="L35" s="90">
        <v>314354</v>
      </c>
      <c r="M35" s="90">
        <v>157863</v>
      </c>
      <c r="N35" s="90">
        <v>147444</v>
      </c>
      <c r="O35" s="943">
        <v>1302</v>
      </c>
      <c r="P35" s="451"/>
      <c r="Q35" s="451"/>
    </row>
    <row r="36" spans="1:17">
      <c r="A36" s="160"/>
      <c r="B36" s="435" t="s">
        <v>74</v>
      </c>
      <c r="C36" s="436">
        <v>77.8</v>
      </c>
      <c r="D36" s="904">
        <v>85.6</v>
      </c>
      <c r="E36" s="436">
        <v>72.400000000000006</v>
      </c>
      <c r="F36" s="437" t="s">
        <v>12</v>
      </c>
      <c r="G36" s="121">
        <v>124.5</v>
      </c>
      <c r="H36" s="436">
        <v>112.6</v>
      </c>
      <c r="I36" s="436">
        <v>99.7</v>
      </c>
      <c r="J36" s="436">
        <v>112.8</v>
      </c>
      <c r="K36" s="306">
        <v>75</v>
      </c>
      <c r="L36" s="436">
        <v>105.8</v>
      </c>
      <c r="M36" s="436">
        <v>95.7</v>
      </c>
      <c r="N36" s="436">
        <v>113.2</v>
      </c>
      <c r="O36" s="596">
        <v>65.099999999999994</v>
      </c>
      <c r="P36" s="451"/>
      <c r="Q36" s="451"/>
    </row>
    <row r="37" spans="1:17">
      <c r="A37" s="1300" t="s">
        <v>1824</v>
      </c>
      <c r="B37" s="1300"/>
      <c r="C37" s="1300"/>
      <c r="D37" s="1300"/>
      <c r="E37" s="1300"/>
      <c r="F37" s="1300"/>
      <c r="G37" s="1300"/>
      <c r="H37" s="1300"/>
      <c r="I37" s="1300"/>
      <c r="J37" s="1300"/>
      <c r="K37" s="1300"/>
      <c r="L37" s="1300"/>
      <c r="M37" s="1300"/>
      <c r="N37" s="1300"/>
      <c r="O37" s="1300"/>
      <c r="P37" s="451"/>
      <c r="Q37" s="451"/>
    </row>
    <row r="38" spans="1:17">
      <c r="A38" s="1253" t="s">
        <v>1825</v>
      </c>
      <c r="B38" s="1253"/>
      <c r="C38" s="1253"/>
      <c r="D38" s="1253"/>
      <c r="E38" s="1253"/>
      <c r="F38" s="1253"/>
      <c r="G38" s="1253"/>
      <c r="H38" s="1253"/>
      <c r="I38" s="1253"/>
      <c r="J38" s="1253"/>
      <c r="K38" s="1253"/>
      <c r="L38" s="1253"/>
      <c r="M38" s="1253"/>
      <c r="N38" s="1253"/>
      <c r="O38" s="1253"/>
      <c r="P38" s="451"/>
      <c r="Q38" s="451"/>
    </row>
    <row r="39" spans="1:17">
      <c r="P39" s="451"/>
      <c r="Q39" s="451"/>
    </row>
  </sheetData>
  <mergeCells count="23">
    <mergeCell ref="A37:O37"/>
    <mergeCell ref="A38:O38"/>
    <mergeCell ref="F5:F14"/>
    <mergeCell ref="H6:H14"/>
    <mergeCell ref="I6:K6"/>
    <mergeCell ref="L6:L14"/>
    <mergeCell ref="M6:O6"/>
    <mergeCell ref="I7:I14"/>
    <mergeCell ref="J7:J14"/>
    <mergeCell ref="K7:K14"/>
    <mergeCell ref="M7:M14"/>
    <mergeCell ref="N7:N14"/>
    <mergeCell ref="A1:B1"/>
    <mergeCell ref="M1:O1"/>
    <mergeCell ref="A2:B2"/>
    <mergeCell ref="M2:O2"/>
    <mergeCell ref="A3:B14"/>
    <mergeCell ref="C3:C14"/>
    <mergeCell ref="G3:G14"/>
    <mergeCell ref="H3:O5"/>
    <mergeCell ref="D5:D14"/>
    <mergeCell ref="E5:E14"/>
    <mergeCell ref="O7:O14"/>
  </mergeCells>
  <hyperlinks>
    <hyperlink ref="M1:N1" location="'Spis tablic     List of tables'!A1" display="Powrót do spisu tablic"/>
    <hyperlink ref="M1" location="'Spis tablic     List of tables'!A48" display="Powrót do spisu tablic"/>
    <hyperlink ref="M2" location="'Spis tablic     List of tables'!A1" display="Return to list tables"/>
    <hyperlink ref="M2:N2" location="'Spis tablic     List of tables'!A48" display="Return to list of tables"/>
    <hyperlink ref="M1:O2" location="'Spis tablic     List of tables'!A46" display="Powrót do spisu tablic"/>
  </hyperlinks>
  <pageMargins left="0.7" right="0.7" top="0.75" bottom="0.75" header="0.3" footer="0.3"/>
  <pageSetup paperSize="9" scale="71"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7"/>
  <sheetViews>
    <sheetView showGridLines="0" zoomScaleNormal="100" workbookViewId="0">
      <selection sqref="A1:F1"/>
    </sheetView>
  </sheetViews>
  <sheetFormatPr defaultRowHeight="15"/>
  <cols>
    <col min="1" max="1" width="6.42578125" customWidth="1"/>
    <col min="2" max="2" width="17.85546875" customWidth="1"/>
    <col min="3" max="6" width="12.140625" customWidth="1"/>
    <col min="7" max="7" width="16" customWidth="1"/>
    <col min="8" max="8" width="14.28515625" customWidth="1"/>
    <col min="9" max="12" width="12.140625" customWidth="1"/>
  </cols>
  <sheetData>
    <row r="1" spans="1:12" ht="15.75">
      <c r="A1" s="1632" t="s">
        <v>553</v>
      </c>
      <c r="B1" s="1632"/>
      <c r="C1" s="1632"/>
      <c r="D1" s="1632"/>
      <c r="E1" s="1632"/>
      <c r="F1" s="1632"/>
      <c r="G1" s="452"/>
      <c r="H1" s="452"/>
      <c r="I1" s="452"/>
      <c r="J1" s="453"/>
      <c r="K1" s="1371" t="s">
        <v>1</v>
      </c>
      <c r="L1" s="1371"/>
    </row>
    <row r="2" spans="1:12" ht="15.75">
      <c r="A2" s="1633" t="s">
        <v>554</v>
      </c>
      <c r="B2" s="1633"/>
      <c r="C2" s="1633"/>
      <c r="D2" s="1633"/>
      <c r="E2" s="1633"/>
      <c r="F2" s="1633"/>
      <c r="G2" s="452"/>
      <c r="H2" s="452"/>
      <c r="I2" s="452"/>
      <c r="J2" s="453"/>
      <c r="K2" s="1275" t="s">
        <v>3</v>
      </c>
      <c r="L2" s="1275"/>
    </row>
    <row r="3" spans="1:12">
      <c r="A3" s="454"/>
      <c r="B3" s="454"/>
      <c r="C3" s="454"/>
      <c r="D3" s="454"/>
      <c r="E3" s="454"/>
      <c r="F3" s="454"/>
      <c r="G3" s="452"/>
      <c r="H3" s="452"/>
      <c r="I3" s="452"/>
      <c r="J3" s="452"/>
      <c r="K3" s="227"/>
      <c r="L3" s="227"/>
    </row>
    <row r="4" spans="1:12">
      <c r="A4" s="1297" t="s">
        <v>555</v>
      </c>
      <c r="B4" s="1297"/>
      <c r="C4" s="1297"/>
      <c r="D4" s="1297"/>
      <c r="E4" s="71"/>
      <c r="F4" s="88"/>
      <c r="G4" s="54"/>
      <c r="H4" s="54"/>
      <c r="I4" s="54"/>
      <c r="J4" s="182"/>
      <c r="K4" s="182"/>
      <c r="L4" s="182"/>
    </row>
    <row r="5" spans="1:12">
      <c r="A5" s="1373" t="s">
        <v>556</v>
      </c>
      <c r="B5" s="1373"/>
      <c r="C5" s="1373"/>
      <c r="D5" s="1373"/>
      <c r="E5" s="155"/>
      <c r="F5" s="88"/>
      <c r="G5" s="54"/>
      <c r="H5" s="54"/>
      <c r="I5" s="54"/>
      <c r="J5" s="182"/>
      <c r="K5" s="182"/>
      <c r="L5" s="182"/>
    </row>
    <row r="6" spans="1:12">
      <c r="A6" s="1276" t="s">
        <v>557</v>
      </c>
      <c r="B6" s="1242"/>
      <c r="C6" s="1290" t="s">
        <v>558</v>
      </c>
      <c r="D6" s="1495"/>
      <c r="E6" s="1496"/>
      <c r="F6" s="1393" t="s">
        <v>559</v>
      </c>
      <c r="G6" s="1495"/>
      <c r="H6" s="1495"/>
      <c r="I6" s="1495"/>
      <c r="J6" s="1495"/>
      <c r="K6" s="1495"/>
      <c r="L6" s="1495"/>
    </row>
    <row r="7" spans="1:12">
      <c r="A7" s="1277"/>
      <c r="B7" s="1244"/>
      <c r="C7" s="1637" t="s">
        <v>66</v>
      </c>
      <c r="D7" s="1638" t="s">
        <v>569</v>
      </c>
      <c r="E7" s="1637" t="s">
        <v>560</v>
      </c>
      <c r="F7" s="1637" t="s">
        <v>44</v>
      </c>
      <c r="G7" s="1397" t="s">
        <v>1672</v>
      </c>
      <c r="H7" s="1374" t="s">
        <v>1671</v>
      </c>
      <c r="I7" s="1374" t="s">
        <v>1670</v>
      </c>
      <c r="J7" s="1495" t="s">
        <v>1669</v>
      </c>
      <c r="K7" s="455"/>
      <c r="L7" s="455"/>
    </row>
    <row r="8" spans="1:12">
      <c r="A8" s="1277"/>
      <c r="B8" s="1244"/>
      <c r="C8" s="1232"/>
      <c r="D8" s="1626"/>
      <c r="E8" s="1232"/>
      <c r="F8" s="1232"/>
      <c r="G8" s="1398"/>
      <c r="H8" s="1627"/>
      <c r="I8" s="1627"/>
      <c r="J8" s="1284"/>
      <c r="K8" s="428"/>
      <c r="L8" s="428"/>
    </row>
    <row r="9" spans="1:12">
      <c r="A9" s="1277"/>
      <c r="B9" s="1244"/>
      <c r="C9" s="1232"/>
      <c r="D9" s="1626"/>
      <c r="E9" s="1232"/>
      <c r="F9" s="1232"/>
      <c r="G9" s="1398"/>
      <c r="H9" s="1627"/>
      <c r="I9" s="1627"/>
      <c r="J9" s="1284"/>
      <c r="K9" s="1290" t="s">
        <v>561</v>
      </c>
      <c r="L9" s="455"/>
    </row>
    <row r="10" spans="1:12">
      <c r="A10" s="1277"/>
      <c r="B10" s="1244"/>
      <c r="C10" s="1232"/>
      <c r="D10" s="1626"/>
      <c r="E10" s="1232"/>
      <c r="F10" s="1232"/>
      <c r="G10" s="1398"/>
      <c r="H10" s="1627"/>
      <c r="I10" s="1627"/>
      <c r="J10" s="1284"/>
      <c r="K10" s="1626"/>
      <c r="L10" s="428"/>
    </row>
    <row r="11" spans="1:12">
      <c r="A11" s="1277"/>
      <c r="B11" s="1244"/>
      <c r="C11" s="1232"/>
      <c r="D11" s="1626"/>
      <c r="E11" s="1232"/>
      <c r="F11" s="1232"/>
      <c r="G11" s="1398"/>
      <c r="H11" s="1627"/>
      <c r="I11" s="1627"/>
      <c r="J11" s="1284"/>
      <c r="K11" s="1626"/>
      <c r="L11" s="1393" t="s">
        <v>562</v>
      </c>
    </row>
    <row r="12" spans="1:12">
      <c r="A12" s="1277"/>
      <c r="B12" s="1244"/>
      <c r="C12" s="1232"/>
      <c r="D12" s="1626"/>
      <c r="E12" s="1232"/>
      <c r="F12" s="1232"/>
      <c r="G12" s="1398"/>
      <c r="H12" s="1627"/>
      <c r="I12" s="1551"/>
      <c r="J12" s="1286"/>
      <c r="K12" s="1236"/>
      <c r="L12" s="1498"/>
    </row>
    <row r="13" spans="1:12">
      <c r="A13" s="1277"/>
      <c r="B13" s="1244"/>
      <c r="C13" s="1290" t="s">
        <v>1344</v>
      </c>
      <c r="D13" s="1495"/>
      <c r="E13" s="1495"/>
      <c r="F13" s="1495"/>
      <c r="G13" s="1495"/>
      <c r="H13" s="1495"/>
      <c r="I13" s="1495"/>
      <c r="J13" s="1495"/>
      <c r="K13" s="1495"/>
      <c r="L13" s="1495"/>
    </row>
    <row r="14" spans="1:12">
      <c r="A14" s="1635" t="s">
        <v>563</v>
      </c>
      <c r="B14" s="1635"/>
      <c r="C14" s="1635"/>
      <c r="D14" s="1635"/>
      <c r="E14" s="1635"/>
      <c r="F14" s="1635"/>
      <c r="G14" s="1635"/>
      <c r="H14" s="1635"/>
      <c r="I14" s="1635"/>
      <c r="J14" s="1635"/>
      <c r="K14" s="1635"/>
      <c r="L14" s="1635"/>
    </row>
    <row r="15" spans="1:12">
      <c r="A15" s="1636" t="s">
        <v>564</v>
      </c>
      <c r="B15" s="1636"/>
      <c r="C15" s="1636"/>
      <c r="D15" s="1636"/>
      <c r="E15" s="1636"/>
      <c r="F15" s="1636"/>
      <c r="G15" s="1636"/>
      <c r="H15" s="1636"/>
      <c r="I15" s="1636"/>
      <c r="J15" s="1636"/>
      <c r="K15" s="1636"/>
      <c r="L15" s="1636"/>
    </row>
    <row r="16" spans="1:12">
      <c r="A16" s="42">
        <v>2017</v>
      </c>
      <c r="B16" s="33" t="s">
        <v>25</v>
      </c>
      <c r="C16" s="812">
        <v>214.6</v>
      </c>
      <c r="D16" s="812">
        <v>70.400000000000006</v>
      </c>
      <c r="E16" s="812">
        <v>144.19999999999999</v>
      </c>
      <c r="F16" s="812">
        <v>726</v>
      </c>
      <c r="G16" s="812">
        <v>241.7</v>
      </c>
      <c r="H16" s="812">
        <v>188.3</v>
      </c>
      <c r="I16" s="812">
        <v>227.8</v>
      </c>
      <c r="J16" s="812">
        <v>68.2</v>
      </c>
      <c r="K16" s="812">
        <v>67.2</v>
      </c>
      <c r="L16" s="758">
        <v>44.3</v>
      </c>
    </row>
    <row r="17" spans="1:12">
      <c r="A17" s="42"/>
      <c r="B17" s="33" t="s">
        <v>19</v>
      </c>
      <c r="C17" s="812">
        <v>210.2</v>
      </c>
      <c r="D17" s="812">
        <v>69.400000000000006</v>
      </c>
      <c r="E17" s="812">
        <v>140.80000000000001</v>
      </c>
      <c r="F17" s="812">
        <v>768.1</v>
      </c>
      <c r="G17" s="812">
        <v>270.2</v>
      </c>
      <c r="H17" s="812">
        <v>196.5</v>
      </c>
      <c r="I17" s="812">
        <v>234</v>
      </c>
      <c r="J17" s="812">
        <v>67.5</v>
      </c>
      <c r="K17" s="812">
        <v>66.5</v>
      </c>
      <c r="L17" s="758">
        <v>44.5</v>
      </c>
    </row>
    <row r="18" spans="1:12">
      <c r="A18" s="42"/>
      <c r="B18" s="456" t="s">
        <v>60</v>
      </c>
      <c r="C18" s="896">
        <v>100.4</v>
      </c>
      <c r="D18" s="896">
        <v>104.6</v>
      </c>
      <c r="E18" s="896">
        <v>98.5</v>
      </c>
      <c r="F18" s="836">
        <v>102.9</v>
      </c>
      <c r="G18" s="836">
        <v>106.9</v>
      </c>
      <c r="H18" s="836">
        <v>103.1</v>
      </c>
      <c r="I18" s="836">
        <v>99.5</v>
      </c>
      <c r="J18" s="836">
        <v>99.4</v>
      </c>
      <c r="K18" s="836">
        <v>99.5</v>
      </c>
      <c r="L18" s="837">
        <v>102.7</v>
      </c>
    </row>
    <row r="19" spans="1:12">
      <c r="A19" s="42"/>
      <c r="B19" s="456" t="s">
        <v>143</v>
      </c>
      <c r="C19" s="896">
        <v>98</v>
      </c>
      <c r="D19" s="896">
        <v>98.7</v>
      </c>
      <c r="E19" s="896">
        <v>97.6</v>
      </c>
      <c r="F19" s="896">
        <v>105.8</v>
      </c>
      <c r="G19" s="896">
        <v>111.8</v>
      </c>
      <c r="H19" s="896">
        <v>104.3</v>
      </c>
      <c r="I19" s="896">
        <v>102.7</v>
      </c>
      <c r="J19" s="896">
        <v>99</v>
      </c>
      <c r="K19" s="896">
        <v>99</v>
      </c>
      <c r="L19" s="998">
        <v>100.3</v>
      </c>
    </row>
    <row r="20" spans="1:12">
      <c r="A20" s="42"/>
      <c r="B20" s="43"/>
      <c r="C20" s="897"/>
      <c r="D20" s="897"/>
      <c r="E20" s="897"/>
      <c r="F20" s="897"/>
      <c r="G20" s="897"/>
      <c r="H20" s="897"/>
      <c r="I20" s="897"/>
      <c r="J20" s="897"/>
      <c r="K20" s="897"/>
      <c r="L20" s="912"/>
    </row>
    <row r="21" spans="1:12">
      <c r="A21" s="42">
        <v>2018</v>
      </c>
      <c r="B21" s="43" t="s">
        <v>22</v>
      </c>
      <c r="C21" s="897" t="s">
        <v>14</v>
      </c>
      <c r="D21" s="897" t="s">
        <v>14</v>
      </c>
      <c r="E21" s="897" t="s">
        <v>14</v>
      </c>
      <c r="F21" s="897">
        <v>786.8</v>
      </c>
      <c r="G21" s="897">
        <v>265.2</v>
      </c>
      <c r="H21" s="897">
        <v>195.8</v>
      </c>
      <c r="I21" s="898">
        <v>256.8</v>
      </c>
      <c r="J21" s="898">
        <v>69</v>
      </c>
      <c r="K21" s="897">
        <v>67.900000000000006</v>
      </c>
      <c r="L21" s="912">
        <v>44.7</v>
      </c>
    </row>
    <row r="22" spans="1:12">
      <c r="A22" s="201"/>
      <c r="B22" s="236" t="s">
        <v>25</v>
      </c>
      <c r="C22" s="390">
        <v>213.6</v>
      </c>
      <c r="D22" s="390">
        <v>73.3</v>
      </c>
      <c r="E22" s="390">
        <v>140.30000000000001</v>
      </c>
      <c r="F22" s="390">
        <v>772.4</v>
      </c>
      <c r="G22" s="390">
        <v>264.10000000000002</v>
      </c>
      <c r="H22" s="390">
        <v>190</v>
      </c>
      <c r="I22" s="899">
        <v>247.3</v>
      </c>
      <c r="J22" s="900">
        <v>71</v>
      </c>
      <c r="K22" s="900">
        <v>70</v>
      </c>
      <c r="L22" s="901">
        <v>43.4</v>
      </c>
    </row>
    <row r="23" spans="1:12">
      <c r="A23" s="201"/>
      <c r="B23" s="236" t="s">
        <v>19</v>
      </c>
      <c r="C23" s="390">
        <v>210.9</v>
      </c>
      <c r="D23" s="390">
        <v>74.099999999999994</v>
      </c>
      <c r="E23" s="390">
        <v>136.80000000000001</v>
      </c>
      <c r="F23" s="390">
        <v>682.7</v>
      </c>
      <c r="G23" s="390">
        <v>210.6</v>
      </c>
      <c r="H23" s="390">
        <v>156.1</v>
      </c>
      <c r="I23" s="899">
        <v>255.9</v>
      </c>
      <c r="J23" s="900">
        <v>60.1</v>
      </c>
      <c r="K23" s="900">
        <v>59.3</v>
      </c>
      <c r="L23" s="901">
        <v>38.1</v>
      </c>
    </row>
    <row r="24" spans="1:12">
      <c r="A24" s="42"/>
      <c r="B24" s="456" t="s">
        <v>60</v>
      </c>
      <c r="C24" s="896">
        <v>100.3</v>
      </c>
      <c r="D24" s="896">
        <v>106.7</v>
      </c>
      <c r="E24" s="896">
        <v>97.2</v>
      </c>
      <c r="F24" s="896">
        <v>88.9</v>
      </c>
      <c r="G24" s="896">
        <v>77.900000000000006</v>
      </c>
      <c r="H24" s="896">
        <v>79.5</v>
      </c>
      <c r="I24" s="902">
        <v>109.3</v>
      </c>
      <c r="J24" s="896">
        <v>89.1</v>
      </c>
      <c r="K24" s="896">
        <v>89.2</v>
      </c>
      <c r="L24" s="998">
        <v>85.7</v>
      </c>
    </row>
    <row r="25" spans="1:12">
      <c r="A25" s="160"/>
      <c r="B25" s="456" t="s">
        <v>143</v>
      </c>
      <c r="C25" s="896">
        <v>98.8</v>
      </c>
      <c r="D25" s="896">
        <v>101.1</v>
      </c>
      <c r="E25" s="896">
        <v>97.6</v>
      </c>
      <c r="F25" s="896">
        <v>88.4</v>
      </c>
      <c r="G25" s="896">
        <v>79.7</v>
      </c>
      <c r="H25" s="896">
        <v>82.2</v>
      </c>
      <c r="I25" s="896">
        <v>103.5</v>
      </c>
      <c r="J25" s="896">
        <v>84.7</v>
      </c>
      <c r="K25" s="896">
        <v>84.7</v>
      </c>
      <c r="L25" s="998">
        <v>87.8</v>
      </c>
    </row>
    <row r="26" spans="1:12">
      <c r="A26" s="1300" t="s">
        <v>565</v>
      </c>
      <c r="B26" s="1300"/>
      <c r="C26" s="1300"/>
      <c r="D26" s="1300"/>
      <c r="E26" s="1300"/>
      <c r="F26" s="1300"/>
      <c r="G26" s="1300"/>
      <c r="H26" s="1300"/>
      <c r="I26" s="1300"/>
      <c r="J26" s="1300"/>
      <c r="K26" s="1300"/>
      <c r="L26" s="1300"/>
    </row>
    <row r="27" spans="1:12">
      <c r="A27" s="1634" t="s">
        <v>566</v>
      </c>
      <c r="B27" s="1634"/>
      <c r="C27" s="1634"/>
      <c r="D27" s="1634"/>
      <c r="E27" s="1634"/>
      <c r="F27" s="1634"/>
      <c r="G27" s="1634"/>
      <c r="H27" s="1634"/>
      <c r="I27" s="1634"/>
      <c r="J27" s="1634"/>
      <c r="K27" s="1634"/>
      <c r="L27" s="1634"/>
    </row>
  </sheetData>
  <mergeCells count="24">
    <mergeCell ref="A26:L26"/>
    <mergeCell ref="A27:L27"/>
    <mergeCell ref="J7:J12"/>
    <mergeCell ref="K9:K12"/>
    <mergeCell ref="L11:L12"/>
    <mergeCell ref="C13:L13"/>
    <mergeCell ref="A14:L14"/>
    <mergeCell ref="A15:L15"/>
    <mergeCell ref="A6:B13"/>
    <mergeCell ref="C6:E6"/>
    <mergeCell ref="F6:L6"/>
    <mergeCell ref="C7:C12"/>
    <mergeCell ref="D7:D12"/>
    <mergeCell ref="E7:E12"/>
    <mergeCell ref="F7:F12"/>
    <mergeCell ref="G7:G12"/>
    <mergeCell ref="H7:H12"/>
    <mergeCell ref="I7:I12"/>
    <mergeCell ref="A1:F1"/>
    <mergeCell ref="K1:L1"/>
    <mergeCell ref="A2:F2"/>
    <mergeCell ref="K2:L2"/>
    <mergeCell ref="A4:D4"/>
    <mergeCell ref="A5:D5"/>
  </mergeCells>
  <hyperlinks>
    <hyperlink ref="K1:L1" location="'Spis tablic     List of tables'!A49" display="Powrót do spisu tablic"/>
    <hyperlink ref="K2" location="'Spis tablic     List of tables'!A1" display="Return to list tables"/>
    <hyperlink ref="K2:L2" location="'Spis tablic     List of tables'!A49" display="Return to list of tables"/>
    <hyperlink ref="K1:L2" location="'Spis tablic     List of tables'!A47" display="Powrót do spisu tablic"/>
  </hyperlinks>
  <pageMargins left="0.7" right="0.7" top="0.75" bottom="0.75" header="0.3" footer="0.3"/>
  <pageSetup paperSize="9" scale="8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3"/>
  <sheetViews>
    <sheetView showGridLines="0" zoomScaleNormal="100" workbookViewId="0">
      <selection sqref="A1:E1"/>
    </sheetView>
  </sheetViews>
  <sheetFormatPr defaultRowHeight="15"/>
  <cols>
    <col min="1" max="1" width="6.42578125" customWidth="1"/>
    <col min="2" max="2" width="17.85546875" customWidth="1"/>
    <col min="3" max="12" width="12" customWidth="1"/>
  </cols>
  <sheetData>
    <row r="1" spans="1:12">
      <c r="A1" s="1251" t="s">
        <v>567</v>
      </c>
      <c r="B1" s="1251"/>
      <c r="C1" s="1251"/>
      <c r="D1" s="1251"/>
      <c r="E1" s="71"/>
      <c r="F1" s="226"/>
      <c r="G1" s="226"/>
      <c r="H1" s="226"/>
      <c r="I1" s="226"/>
      <c r="J1" s="458"/>
      <c r="K1" s="1292" t="s">
        <v>1</v>
      </c>
      <c r="L1" s="1292"/>
    </row>
    <row r="2" spans="1:12">
      <c r="A2" s="1639" t="s">
        <v>568</v>
      </c>
      <c r="B2" s="1639"/>
      <c r="C2" s="1639"/>
      <c r="D2" s="1639"/>
      <c r="E2" s="155"/>
      <c r="F2" s="226"/>
      <c r="G2" s="226"/>
      <c r="H2" s="226"/>
      <c r="I2" s="226"/>
      <c r="J2" s="458"/>
      <c r="K2" s="1275" t="s">
        <v>3</v>
      </c>
      <c r="L2" s="1275"/>
    </row>
    <row r="3" spans="1:12">
      <c r="A3" s="1276" t="s">
        <v>37</v>
      </c>
      <c r="B3" s="1242"/>
      <c r="C3" s="1290" t="s">
        <v>558</v>
      </c>
      <c r="D3" s="1495"/>
      <c r="E3" s="1496"/>
      <c r="F3" s="1393" t="s">
        <v>559</v>
      </c>
      <c r="G3" s="1495"/>
      <c r="H3" s="1495"/>
      <c r="I3" s="1495"/>
      <c r="J3" s="1495"/>
      <c r="K3" s="1495"/>
      <c r="L3" s="1495"/>
    </row>
    <row r="4" spans="1:12">
      <c r="A4" s="1277"/>
      <c r="B4" s="1244"/>
      <c r="C4" s="1231" t="s">
        <v>66</v>
      </c>
      <c r="D4" s="1233" t="s">
        <v>569</v>
      </c>
      <c r="E4" s="1231" t="s">
        <v>560</v>
      </c>
      <c r="F4" s="1231" t="s">
        <v>570</v>
      </c>
      <c r="G4" s="1397" t="s">
        <v>571</v>
      </c>
      <c r="H4" s="1374" t="s">
        <v>572</v>
      </c>
      <c r="I4" s="1393" t="s">
        <v>573</v>
      </c>
      <c r="J4" s="1393" t="s">
        <v>574</v>
      </c>
      <c r="K4" s="455"/>
      <c r="L4" s="455"/>
    </row>
    <row r="5" spans="1:12">
      <c r="A5" s="1277"/>
      <c r="B5" s="1244"/>
      <c r="C5" s="1232"/>
      <c r="D5" s="1505"/>
      <c r="E5" s="1232"/>
      <c r="F5" s="1232"/>
      <c r="G5" s="1398"/>
      <c r="H5" s="1627"/>
      <c r="I5" s="1628"/>
      <c r="J5" s="1628"/>
      <c r="K5" s="428"/>
      <c r="L5" s="428"/>
    </row>
    <row r="6" spans="1:12">
      <c r="A6" s="1277"/>
      <c r="B6" s="1244"/>
      <c r="C6" s="1232"/>
      <c r="D6" s="1626"/>
      <c r="E6" s="1232"/>
      <c r="F6" s="1232"/>
      <c r="G6" s="1398"/>
      <c r="H6" s="1627"/>
      <c r="I6" s="1628"/>
      <c r="J6" s="1628"/>
      <c r="K6" s="1290" t="s">
        <v>561</v>
      </c>
      <c r="L6" s="455"/>
    </row>
    <row r="7" spans="1:12">
      <c r="A7" s="1277"/>
      <c r="B7" s="1244"/>
      <c r="C7" s="1232"/>
      <c r="D7" s="1626"/>
      <c r="E7" s="1232"/>
      <c r="F7" s="1232"/>
      <c r="G7" s="1398"/>
      <c r="H7" s="1627"/>
      <c r="I7" s="1628"/>
      <c r="J7" s="1628"/>
      <c r="K7" s="1626"/>
      <c r="L7" s="428"/>
    </row>
    <row r="8" spans="1:12">
      <c r="A8" s="1277"/>
      <c r="B8" s="1244"/>
      <c r="C8" s="1232"/>
      <c r="D8" s="1626"/>
      <c r="E8" s="1232"/>
      <c r="F8" s="1232"/>
      <c r="G8" s="1398"/>
      <c r="H8" s="1627"/>
      <c r="I8" s="1628"/>
      <c r="J8" s="1628"/>
      <c r="K8" s="1626"/>
      <c r="L8" s="1393" t="s">
        <v>575</v>
      </c>
    </row>
    <row r="9" spans="1:12">
      <c r="A9" s="1277"/>
      <c r="B9" s="1244"/>
      <c r="C9" s="1235"/>
      <c r="D9" s="1236"/>
      <c r="E9" s="1235"/>
      <c r="F9" s="1235"/>
      <c r="G9" s="1550"/>
      <c r="H9" s="1551"/>
      <c r="I9" s="1498"/>
      <c r="J9" s="1498"/>
      <c r="K9" s="1236"/>
      <c r="L9" s="1498"/>
    </row>
    <row r="10" spans="1:12">
      <c r="A10" s="1277"/>
      <c r="B10" s="1244"/>
      <c r="C10" s="1290" t="s">
        <v>1345</v>
      </c>
      <c r="D10" s="1495"/>
      <c r="E10" s="1495"/>
      <c r="F10" s="1495"/>
      <c r="G10" s="1495"/>
      <c r="H10" s="1495"/>
      <c r="I10" s="1495"/>
      <c r="J10" s="1495"/>
      <c r="K10" s="1495"/>
      <c r="L10" s="1495"/>
    </row>
    <row r="11" spans="1:12">
      <c r="A11" s="1640" t="s">
        <v>576</v>
      </c>
      <c r="B11" s="1641"/>
      <c r="C11" s="1641"/>
      <c r="D11" s="1641"/>
      <c r="E11" s="1641"/>
      <c r="F11" s="1641"/>
      <c r="G11" s="1641"/>
      <c r="H11" s="1641"/>
      <c r="I11" s="1641"/>
      <c r="J11" s="1641"/>
      <c r="K11" s="1641"/>
      <c r="L11" s="1641"/>
    </row>
    <row r="12" spans="1:12">
      <c r="A12" s="1642" t="s">
        <v>577</v>
      </c>
      <c r="B12" s="1643"/>
      <c r="C12" s="1643"/>
      <c r="D12" s="1643"/>
      <c r="E12" s="1643"/>
      <c r="F12" s="1643"/>
      <c r="G12" s="1643"/>
      <c r="H12" s="1643"/>
      <c r="I12" s="1643"/>
      <c r="J12" s="1643"/>
      <c r="K12" s="1643"/>
      <c r="L12" s="1643"/>
    </row>
    <row r="13" spans="1:12">
      <c r="A13" s="42">
        <v>2017</v>
      </c>
      <c r="B13" s="33" t="s">
        <v>19</v>
      </c>
      <c r="C13" s="812">
        <v>201</v>
      </c>
      <c r="D13" s="812">
        <v>64.900000000000006</v>
      </c>
      <c r="E13" s="812">
        <v>136.1</v>
      </c>
      <c r="F13" s="812">
        <v>438.3</v>
      </c>
      <c r="G13" s="812">
        <v>118.1</v>
      </c>
      <c r="H13" s="812">
        <v>137.4</v>
      </c>
      <c r="I13" s="812">
        <v>151.9</v>
      </c>
      <c r="J13" s="812">
        <v>30.9</v>
      </c>
      <c r="K13" s="812">
        <v>30.1</v>
      </c>
      <c r="L13" s="758">
        <v>21</v>
      </c>
    </row>
    <row r="14" spans="1:12">
      <c r="A14" s="42"/>
      <c r="B14" s="456" t="s">
        <v>60</v>
      </c>
      <c r="C14" s="896">
        <v>101.1</v>
      </c>
      <c r="D14" s="896">
        <v>105.7</v>
      </c>
      <c r="E14" s="896">
        <v>99.1</v>
      </c>
      <c r="F14" s="836">
        <v>103.8</v>
      </c>
      <c r="G14" s="836">
        <v>96.3</v>
      </c>
      <c r="H14" s="836">
        <v>107.5</v>
      </c>
      <c r="I14" s="836">
        <v>109.6</v>
      </c>
      <c r="J14" s="836">
        <v>93.2</v>
      </c>
      <c r="K14" s="836">
        <v>93.3</v>
      </c>
      <c r="L14" s="837">
        <v>98.2</v>
      </c>
    </row>
    <row r="15" spans="1:12">
      <c r="A15" s="42"/>
      <c r="B15" s="456" t="s">
        <v>143</v>
      </c>
      <c r="C15" s="896">
        <v>98.6</v>
      </c>
      <c r="D15" s="896">
        <v>99.6</v>
      </c>
      <c r="E15" s="896">
        <v>98.2</v>
      </c>
      <c r="F15" s="836">
        <v>112.9</v>
      </c>
      <c r="G15" s="836">
        <v>121.6</v>
      </c>
      <c r="H15" s="836">
        <v>119.1</v>
      </c>
      <c r="I15" s="836">
        <v>105</v>
      </c>
      <c r="J15" s="836">
        <v>99.6</v>
      </c>
      <c r="K15" s="836">
        <v>99.7</v>
      </c>
      <c r="L15" s="837">
        <v>102.3</v>
      </c>
    </row>
    <row r="16" spans="1:12">
      <c r="A16" s="42"/>
      <c r="B16" s="43"/>
      <c r="C16" s="1028"/>
      <c r="D16" s="1028"/>
      <c r="E16" s="1028"/>
      <c r="F16" s="1028"/>
      <c r="G16" s="1028"/>
      <c r="H16" s="1028"/>
      <c r="I16" s="1028"/>
      <c r="J16" s="1028"/>
      <c r="K16" s="1028"/>
      <c r="L16" s="1029"/>
    </row>
    <row r="17" spans="1:12">
      <c r="A17" s="42">
        <v>2018</v>
      </c>
      <c r="B17" s="43" t="s">
        <v>22</v>
      </c>
      <c r="C17" s="897" t="s">
        <v>14</v>
      </c>
      <c r="D17" s="897" t="s">
        <v>14</v>
      </c>
      <c r="E17" s="897" t="s">
        <v>14</v>
      </c>
      <c r="F17" s="897">
        <v>451.4</v>
      </c>
      <c r="G17" s="897">
        <v>113.9</v>
      </c>
      <c r="H17" s="897">
        <v>131.19999999999999</v>
      </c>
      <c r="I17" s="897">
        <v>173.9</v>
      </c>
      <c r="J17" s="897">
        <v>32.5</v>
      </c>
      <c r="K17" s="897">
        <v>31.5</v>
      </c>
      <c r="L17" s="912">
        <v>21.6</v>
      </c>
    </row>
    <row r="18" spans="1:12">
      <c r="A18" s="201"/>
      <c r="B18" s="236" t="s">
        <v>25</v>
      </c>
      <c r="C18" s="390">
        <v>204</v>
      </c>
      <c r="D18" s="390">
        <v>68.599999999999994</v>
      </c>
      <c r="E18" s="390">
        <v>135.4</v>
      </c>
      <c r="F18" s="390">
        <v>441</v>
      </c>
      <c r="G18" s="390">
        <v>109.8</v>
      </c>
      <c r="H18" s="390">
        <v>137.19999999999999</v>
      </c>
      <c r="I18" s="899">
        <v>160.19999999999999</v>
      </c>
      <c r="J18" s="900">
        <v>33.700000000000003</v>
      </c>
      <c r="K18" s="900">
        <v>32.799999999999997</v>
      </c>
      <c r="L18" s="901">
        <v>20.3</v>
      </c>
    </row>
    <row r="19" spans="1:12">
      <c r="A19" s="201"/>
      <c r="B19" s="236" t="s">
        <v>19</v>
      </c>
      <c r="C19" s="390">
        <v>201.7</v>
      </c>
      <c r="D19" s="390">
        <v>69.8</v>
      </c>
      <c r="E19" s="390">
        <v>131.9</v>
      </c>
      <c r="F19" s="390">
        <v>355.7</v>
      </c>
      <c r="G19" s="390">
        <v>59</v>
      </c>
      <c r="H19" s="390">
        <v>101.6</v>
      </c>
      <c r="I19" s="899">
        <v>171.6</v>
      </c>
      <c r="J19" s="900">
        <v>23.4</v>
      </c>
      <c r="K19" s="900">
        <v>22.8</v>
      </c>
      <c r="L19" s="901">
        <v>14.5</v>
      </c>
    </row>
    <row r="20" spans="1:12">
      <c r="A20" s="42"/>
      <c r="B20" s="456" t="s">
        <v>60</v>
      </c>
      <c r="C20" s="896">
        <v>100.4</v>
      </c>
      <c r="D20" s="896">
        <v>107.6</v>
      </c>
      <c r="E20" s="896">
        <v>97</v>
      </c>
      <c r="F20" s="896">
        <v>81.2</v>
      </c>
      <c r="G20" s="896">
        <v>50</v>
      </c>
      <c r="H20" s="896">
        <v>74</v>
      </c>
      <c r="I20" s="902">
        <v>113</v>
      </c>
      <c r="J20" s="896">
        <v>75.7</v>
      </c>
      <c r="K20" s="896">
        <v>75.7</v>
      </c>
      <c r="L20" s="903">
        <v>69.2</v>
      </c>
    </row>
    <row r="21" spans="1:12">
      <c r="A21" s="42"/>
      <c r="B21" s="456" t="s">
        <v>143</v>
      </c>
      <c r="C21" s="896">
        <v>98.9</v>
      </c>
      <c r="D21" s="896">
        <v>101.7</v>
      </c>
      <c r="E21" s="896">
        <v>97.5</v>
      </c>
      <c r="F21" s="896">
        <v>80.7</v>
      </c>
      <c r="G21" s="896">
        <v>53.8</v>
      </c>
      <c r="H21" s="896">
        <v>74.099999999999994</v>
      </c>
      <c r="I21" s="896">
        <v>107.1</v>
      </c>
      <c r="J21" s="896">
        <v>69.5</v>
      </c>
      <c r="K21" s="896">
        <v>69.3</v>
      </c>
      <c r="L21" s="998">
        <v>71.7</v>
      </c>
    </row>
    <row r="22" spans="1:12">
      <c r="A22" s="1300" t="s">
        <v>578</v>
      </c>
      <c r="B22" s="1300"/>
      <c r="C22" s="1300"/>
      <c r="D22" s="1300"/>
      <c r="E22" s="1300"/>
      <c r="F22" s="1300"/>
      <c r="G22" s="1300"/>
      <c r="H22" s="1300"/>
      <c r="I22" s="1300"/>
      <c r="J22" s="1300"/>
      <c r="K22" s="1300"/>
      <c r="L22" s="1300"/>
    </row>
    <row r="23" spans="1:12">
      <c r="A23" s="1634" t="s">
        <v>566</v>
      </c>
      <c r="B23" s="1634"/>
      <c r="C23" s="1634"/>
      <c r="D23" s="1634"/>
      <c r="E23" s="1634"/>
      <c r="F23" s="1634"/>
      <c r="G23" s="1634"/>
      <c r="H23" s="1634"/>
      <c r="I23" s="1634"/>
      <c r="J23" s="1634"/>
      <c r="K23" s="1634"/>
      <c r="L23" s="1634"/>
    </row>
  </sheetData>
  <mergeCells count="22">
    <mergeCell ref="A23:L23"/>
    <mergeCell ref="F4:F9"/>
    <mergeCell ref="G4:G9"/>
    <mergeCell ref="H4:H9"/>
    <mergeCell ref="I4:I9"/>
    <mergeCell ref="J4:J9"/>
    <mergeCell ref="K6:K9"/>
    <mergeCell ref="L8:L9"/>
    <mergeCell ref="C10:L10"/>
    <mergeCell ref="A11:L11"/>
    <mergeCell ref="A12:L12"/>
    <mergeCell ref="A22:L22"/>
    <mergeCell ref="A1:D1"/>
    <mergeCell ref="K1:L1"/>
    <mergeCell ref="A2:D2"/>
    <mergeCell ref="K2:L2"/>
    <mergeCell ref="A3:B10"/>
    <mergeCell ref="C3:E3"/>
    <mergeCell ref="F3:L3"/>
    <mergeCell ref="C4:C9"/>
    <mergeCell ref="D4:D9"/>
    <mergeCell ref="E4:E9"/>
  </mergeCells>
  <hyperlinks>
    <hyperlink ref="K1:L1" location="'Spis tablic     List of tables'!A50" display="Powrót do spisu tablic"/>
    <hyperlink ref="K2" location="'Spis tablic     List of tables'!A1" display="Return to list tables"/>
    <hyperlink ref="K2:L2" location="'Spis tablic     List of tables'!A50" display="Return to list of tables"/>
    <hyperlink ref="K1:L2" location="'Spis tablic     List of tables'!A48" display="Powrót do spisu tablic"/>
  </hyperlinks>
  <pageMargins left="0.7" right="0.7" top="0.75" bottom="0.75" header="0.3" footer="0.3"/>
  <pageSetup paperSize="9" scale="90"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8"/>
  <sheetViews>
    <sheetView showGridLines="0" zoomScaleNormal="100" workbookViewId="0">
      <selection sqref="A1:E1"/>
    </sheetView>
  </sheetViews>
  <sheetFormatPr defaultRowHeight="15"/>
  <cols>
    <col min="1" max="1" width="6.42578125" customWidth="1"/>
    <col min="2" max="2" width="17.85546875" customWidth="1"/>
    <col min="3" max="5" width="17.140625" customWidth="1"/>
    <col min="6" max="6" width="17.28515625" customWidth="1"/>
    <col min="7" max="7" width="17.85546875" customWidth="1"/>
    <col min="8" max="9" width="17.140625" customWidth="1"/>
  </cols>
  <sheetData>
    <row r="1" spans="1:9">
      <c r="A1" s="1324" t="s">
        <v>579</v>
      </c>
      <c r="B1" s="1324"/>
      <c r="C1" s="1324"/>
      <c r="D1" s="1324"/>
      <c r="E1" s="1324"/>
      <c r="F1" s="255"/>
      <c r="G1" s="357"/>
      <c r="H1" s="1650" t="s">
        <v>1</v>
      </c>
      <c r="I1" s="1650"/>
    </row>
    <row r="2" spans="1:9">
      <c r="A2" s="1472" t="s">
        <v>580</v>
      </c>
      <c r="B2" s="1524"/>
      <c r="C2" s="1524"/>
      <c r="D2" s="1524"/>
      <c r="E2" s="1524"/>
      <c r="F2" s="383"/>
      <c r="G2" s="383"/>
      <c r="H2" s="1651" t="s">
        <v>3</v>
      </c>
      <c r="I2" s="1651"/>
    </row>
    <row r="3" spans="1:9">
      <c r="A3" s="1327" t="s">
        <v>37</v>
      </c>
      <c r="B3" s="1328"/>
      <c r="C3" s="1333" t="s">
        <v>581</v>
      </c>
      <c r="D3" s="258"/>
      <c r="E3" s="422"/>
      <c r="F3" s="1333" t="s">
        <v>1673</v>
      </c>
      <c r="G3" s="258"/>
      <c r="H3" s="258"/>
      <c r="I3" s="459"/>
    </row>
    <row r="4" spans="1:9" ht="33.75" customHeight="1">
      <c r="A4" s="1329"/>
      <c r="B4" s="1330"/>
      <c r="C4" s="1514"/>
      <c r="D4" s="359" t="s">
        <v>494</v>
      </c>
      <c r="E4" s="361" t="s">
        <v>495</v>
      </c>
      <c r="F4" s="1514"/>
      <c r="G4" s="359" t="s">
        <v>1675</v>
      </c>
      <c r="H4" s="359" t="s">
        <v>582</v>
      </c>
      <c r="I4" s="358" t="s">
        <v>583</v>
      </c>
    </row>
    <row r="5" spans="1:9" ht="65.25" customHeight="1">
      <c r="A5" s="1331"/>
      <c r="B5" s="1332"/>
      <c r="C5" s="1337" t="s">
        <v>584</v>
      </c>
      <c r="D5" s="1338"/>
      <c r="E5" s="1339"/>
      <c r="F5" s="1460" t="s">
        <v>585</v>
      </c>
      <c r="G5" s="1473"/>
      <c r="H5" s="1473"/>
      <c r="I5" s="1473"/>
    </row>
    <row r="6" spans="1:9">
      <c r="A6" s="96"/>
      <c r="B6" s="97"/>
      <c r="C6" s="292"/>
      <c r="D6" s="292"/>
      <c r="E6" s="292"/>
      <c r="F6" s="361"/>
      <c r="G6" s="361"/>
      <c r="H6" s="361"/>
      <c r="I6" s="360"/>
    </row>
    <row r="7" spans="1:9">
      <c r="A7" s="259">
        <v>2017</v>
      </c>
      <c r="B7" s="202" t="s">
        <v>84</v>
      </c>
      <c r="C7" s="1030" t="s">
        <v>1309</v>
      </c>
      <c r="D7" s="1030" t="s">
        <v>1310</v>
      </c>
      <c r="E7" s="1031" t="s">
        <v>1311</v>
      </c>
      <c r="F7" s="1030" t="s">
        <v>1301</v>
      </c>
      <c r="G7" s="1030" t="s">
        <v>1302</v>
      </c>
      <c r="H7" s="1030" t="s">
        <v>1303</v>
      </c>
      <c r="I7" s="1032" t="s">
        <v>1304</v>
      </c>
    </row>
    <row r="8" spans="1:9">
      <c r="A8" s="259"/>
      <c r="B8" s="114" t="s">
        <v>74</v>
      </c>
      <c r="C8" s="1033">
        <v>103.9</v>
      </c>
      <c r="D8" s="1033">
        <v>93.9</v>
      </c>
      <c r="E8" s="1033">
        <v>154.19999999999999</v>
      </c>
      <c r="F8" s="392" t="s">
        <v>12</v>
      </c>
      <c r="G8" s="392" t="s">
        <v>12</v>
      </c>
      <c r="H8" s="392" t="s">
        <v>12</v>
      </c>
      <c r="I8" s="550" t="s">
        <v>12</v>
      </c>
    </row>
    <row r="9" spans="1:9">
      <c r="A9" s="259"/>
      <c r="B9" s="114"/>
      <c r="C9" s="392"/>
      <c r="D9" s="392"/>
      <c r="E9" s="392"/>
      <c r="F9" s="392"/>
      <c r="G9" s="392"/>
      <c r="H9" s="392"/>
      <c r="I9" s="550"/>
    </row>
    <row r="10" spans="1:9">
      <c r="A10" s="259">
        <v>2018</v>
      </c>
      <c r="B10" s="98" t="s">
        <v>91</v>
      </c>
      <c r="C10" s="872" t="s">
        <v>1312</v>
      </c>
      <c r="D10" s="872" t="s">
        <v>1313</v>
      </c>
      <c r="E10" s="548" t="s">
        <v>1314</v>
      </c>
      <c r="F10" s="548">
        <v>68593</v>
      </c>
      <c r="G10" s="548">
        <v>1988</v>
      </c>
      <c r="H10" s="548">
        <v>52973</v>
      </c>
      <c r="I10" s="555">
        <v>13623</v>
      </c>
    </row>
    <row r="11" spans="1:9">
      <c r="A11" s="263"/>
      <c r="B11" s="115" t="s">
        <v>61</v>
      </c>
      <c r="C11" s="548" t="s">
        <v>1315</v>
      </c>
      <c r="D11" s="548" t="s">
        <v>1316</v>
      </c>
      <c r="E11" s="548" t="s">
        <v>1317</v>
      </c>
      <c r="F11" s="548">
        <v>169326</v>
      </c>
      <c r="G11" s="548">
        <v>8488</v>
      </c>
      <c r="H11" s="548">
        <v>112928</v>
      </c>
      <c r="I11" s="555">
        <v>47835</v>
      </c>
    </row>
    <row r="12" spans="1:9">
      <c r="A12" s="263"/>
      <c r="B12" s="98" t="s">
        <v>87</v>
      </c>
      <c r="C12" s="548" t="s">
        <v>1318</v>
      </c>
      <c r="D12" s="548" t="s">
        <v>1319</v>
      </c>
      <c r="E12" s="548" t="s">
        <v>1320</v>
      </c>
      <c r="F12" s="548">
        <v>227361</v>
      </c>
      <c r="G12" s="548">
        <v>10255</v>
      </c>
      <c r="H12" s="548">
        <v>153406</v>
      </c>
      <c r="I12" s="555">
        <v>63603</v>
      </c>
    </row>
    <row r="13" spans="1:9">
      <c r="A13" s="263"/>
      <c r="B13" s="98" t="s">
        <v>84</v>
      </c>
      <c r="C13" s="1034" t="s">
        <v>1321</v>
      </c>
      <c r="D13" s="1034" t="s">
        <v>1322</v>
      </c>
      <c r="E13" s="1034" t="s">
        <v>1323</v>
      </c>
      <c r="F13" s="548" t="s">
        <v>1305</v>
      </c>
      <c r="G13" s="548" t="s">
        <v>1306</v>
      </c>
      <c r="H13" s="548" t="s">
        <v>1307</v>
      </c>
      <c r="I13" s="555" t="s">
        <v>1308</v>
      </c>
    </row>
    <row r="14" spans="1:9">
      <c r="A14" s="259"/>
      <c r="B14" s="114" t="s">
        <v>74</v>
      </c>
      <c r="C14" s="1033">
        <v>88.8</v>
      </c>
      <c r="D14" s="1033">
        <v>96.3</v>
      </c>
      <c r="E14" s="873">
        <v>59.6</v>
      </c>
      <c r="F14" s="873">
        <v>100.7</v>
      </c>
      <c r="G14" s="873">
        <v>99.3</v>
      </c>
      <c r="H14" s="873">
        <v>99.6</v>
      </c>
      <c r="I14" s="874">
        <v>103.5</v>
      </c>
    </row>
    <row r="15" spans="1:9">
      <c r="A15" s="259"/>
      <c r="B15" s="114"/>
      <c r="C15" s="392"/>
      <c r="D15" s="392"/>
      <c r="E15" s="392"/>
      <c r="F15" s="392"/>
      <c r="G15" s="392"/>
      <c r="H15" s="392"/>
      <c r="I15" s="550"/>
    </row>
    <row r="16" spans="1:9">
      <c r="A16" s="259">
        <v>2019</v>
      </c>
      <c r="B16" s="98" t="s">
        <v>91</v>
      </c>
      <c r="C16" s="872" t="s">
        <v>1324</v>
      </c>
      <c r="D16" s="872" t="s">
        <v>1325</v>
      </c>
      <c r="E16" s="548" t="s">
        <v>1326</v>
      </c>
      <c r="F16" s="548">
        <v>66080</v>
      </c>
      <c r="G16" s="548">
        <v>1695</v>
      </c>
      <c r="H16" s="548">
        <v>50460</v>
      </c>
      <c r="I16" s="555">
        <v>13917</v>
      </c>
    </row>
    <row r="17" spans="1:9">
      <c r="A17" s="259"/>
      <c r="B17" s="114" t="s">
        <v>74</v>
      </c>
      <c r="C17" s="1033">
        <v>90.9</v>
      </c>
      <c r="D17" s="873">
        <v>98</v>
      </c>
      <c r="E17" s="873">
        <v>61.3</v>
      </c>
      <c r="F17" s="873">
        <v>96.336360853148292</v>
      </c>
      <c r="G17" s="873">
        <v>85.261569416499</v>
      </c>
      <c r="H17" s="873">
        <v>95.256073848941909</v>
      </c>
      <c r="I17" s="874">
        <v>102.15811495265361</v>
      </c>
    </row>
    <row r="18" spans="1:9">
      <c r="A18" s="259"/>
      <c r="B18" s="114"/>
      <c r="C18" s="392"/>
      <c r="D18" s="392"/>
      <c r="E18" s="392"/>
      <c r="F18" s="392"/>
      <c r="G18" s="392"/>
      <c r="H18" s="392"/>
      <c r="I18" s="550"/>
    </row>
    <row r="19" spans="1:9">
      <c r="A19" s="259">
        <v>2018</v>
      </c>
      <c r="B19" s="98" t="s">
        <v>20</v>
      </c>
      <c r="C19" s="871">
        <v>34895</v>
      </c>
      <c r="D19" s="871">
        <v>26647</v>
      </c>
      <c r="E19" s="1035">
        <v>5097</v>
      </c>
      <c r="F19" s="548">
        <v>22304</v>
      </c>
      <c r="G19" s="548">
        <v>652</v>
      </c>
      <c r="H19" s="548">
        <v>17257</v>
      </c>
      <c r="I19" s="555">
        <v>4395</v>
      </c>
    </row>
    <row r="20" spans="1:9">
      <c r="A20" s="259"/>
      <c r="B20" s="98" t="s">
        <v>21</v>
      </c>
      <c r="C20" s="871">
        <v>33602</v>
      </c>
      <c r="D20" s="871">
        <v>25294</v>
      </c>
      <c r="E20" s="1035">
        <v>4325</v>
      </c>
      <c r="F20" s="548">
        <v>22106</v>
      </c>
      <c r="G20" s="548">
        <v>632</v>
      </c>
      <c r="H20" s="548">
        <v>16801</v>
      </c>
      <c r="I20" s="555">
        <v>4667</v>
      </c>
    </row>
    <row r="21" spans="1:9">
      <c r="A21" s="259"/>
      <c r="B21" s="98" t="s">
        <v>22</v>
      </c>
      <c r="C21" s="871">
        <v>62553</v>
      </c>
      <c r="D21" s="871">
        <v>52337</v>
      </c>
      <c r="E21" s="1035">
        <v>5297</v>
      </c>
      <c r="F21" s="548">
        <v>24183</v>
      </c>
      <c r="G21" s="548">
        <v>704</v>
      </c>
      <c r="H21" s="548">
        <v>18915</v>
      </c>
      <c r="I21" s="555">
        <v>4561</v>
      </c>
    </row>
    <row r="22" spans="1:9">
      <c r="A22" s="17"/>
      <c r="B22" s="236" t="s">
        <v>23</v>
      </c>
      <c r="C22" s="543">
        <v>43009</v>
      </c>
      <c r="D22" s="543">
        <v>35113</v>
      </c>
      <c r="E22" s="543">
        <v>4372</v>
      </c>
      <c r="F22" s="543">
        <v>22186</v>
      </c>
      <c r="G22" s="543">
        <v>583</v>
      </c>
      <c r="H22" s="543">
        <v>15814</v>
      </c>
      <c r="I22" s="877">
        <v>5781</v>
      </c>
    </row>
    <row r="23" spans="1:9">
      <c r="A23" s="17"/>
      <c r="B23" s="236" t="s">
        <v>24</v>
      </c>
      <c r="C23" s="543">
        <v>66658</v>
      </c>
      <c r="D23" s="543">
        <v>57586</v>
      </c>
      <c r="E23" s="543">
        <v>4532</v>
      </c>
      <c r="F23" s="543">
        <v>22173</v>
      </c>
      <c r="G23" s="543">
        <v>664</v>
      </c>
      <c r="H23" s="543">
        <v>16079</v>
      </c>
      <c r="I23" s="877">
        <v>5421</v>
      </c>
    </row>
    <row r="24" spans="1:9">
      <c r="A24" s="17"/>
      <c r="B24" s="236" t="s">
        <v>25</v>
      </c>
      <c r="C24" s="543">
        <v>33699</v>
      </c>
      <c r="D24" s="543">
        <v>23126</v>
      </c>
      <c r="E24" s="543">
        <v>7461</v>
      </c>
      <c r="F24" s="543">
        <v>23067</v>
      </c>
      <c r="G24" s="543">
        <v>780</v>
      </c>
      <c r="H24" s="543">
        <v>17175</v>
      </c>
      <c r="I24" s="877">
        <v>5106</v>
      </c>
    </row>
    <row r="25" spans="1:9">
      <c r="A25" s="17"/>
      <c r="B25" s="98" t="s">
        <v>13</v>
      </c>
      <c r="C25" s="543">
        <v>91053</v>
      </c>
      <c r="D25" s="543">
        <v>62746</v>
      </c>
      <c r="E25" s="543">
        <v>9604</v>
      </c>
      <c r="F25" s="543">
        <v>23116</v>
      </c>
      <c r="G25" s="543">
        <v>639</v>
      </c>
      <c r="H25" s="543">
        <v>16891</v>
      </c>
      <c r="I25" s="877">
        <v>5567</v>
      </c>
    </row>
    <row r="26" spans="1:9">
      <c r="A26" s="17"/>
      <c r="B26" s="98" t="s">
        <v>15</v>
      </c>
      <c r="C26" s="543">
        <v>124558</v>
      </c>
      <c r="D26" s="543">
        <v>91428</v>
      </c>
      <c r="E26" s="543">
        <v>10802</v>
      </c>
      <c r="F26" s="543">
        <v>13877</v>
      </c>
      <c r="G26" s="543">
        <v>619</v>
      </c>
      <c r="H26" s="543">
        <v>8169</v>
      </c>
      <c r="I26" s="877">
        <v>5089</v>
      </c>
    </row>
    <row r="27" spans="1:9">
      <c r="A27" s="17"/>
      <c r="B27" s="98" t="s">
        <v>16</v>
      </c>
      <c r="C27" s="543">
        <v>111727</v>
      </c>
      <c r="D27" s="543">
        <v>91113</v>
      </c>
      <c r="E27" s="543">
        <v>7689</v>
      </c>
      <c r="F27" s="543">
        <v>21042</v>
      </c>
      <c r="G27" s="543">
        <v>509</v>
      </c>
      <c r="H27" s="543">
        <v>15418</v>
      </c>
      <c r="I27" s="877">
        <v>5112</v>
      </c>
    </row>
    <row r="28" spans="1:9">
      <c r="A28" s="17"/>
      <c r="B28" s="98" t="s">
        <v>17</v>
      </c>
      <c r="C28" s="543">
        <v>75312</v>
      </c>
      <c r="D28" s="543">
        <v>65538</v>
      </c>
      <c r="E28" s="543">
        <v>4257</v>
      </c>
      <c r="F28" s="543">
        <v>25774</v>
      </c>
      <c r="G28" s="543">
        <v>726</v>
      </c>
      <c r="H28" s="543">
        <v>19251</v>
      </c>
      <c r="I28" s="877">
        <v>5790</v>
      </c>
    </row>
    <row r="29" spans="1:9">
      <c r="A29" s="17"/>
      <c r="B29" s="98" t="s">
        <v>18</v>
      </c>
      <c r="C29" s="543">
        <v>54686</v>
      </c>
      <c r="D29" s="543">
        <v>43674</v>
      </c>
      <c r="E29" s="543">
        <v>2662</v>
      </c>
      <c r="F29" s="543">
        <v>23975</v>
      </c>
      <c r="G29" s="543">
        <v>605</v>
      </c>
      <c r="H29" s="543">
        <v>18048</v>
      </c>
      <c r="I29" s="877">
        <v>5317</v>
      </c>
    </row>
    <row r="30" spans="1:9">
      <c r="A30" s="17"/>
      <c r="B30" s="98" t="s">
        <v>19</v>
      </c>
      <c r="C30" s="543">
        <v>29863</v>
      </c>
      <c r="D30" s="543">
        <v>23958</v>
      </c>
      <c r="E30" s="543">
        <v>1137</v>
      </c>
      <c r="F30" s="543">
        <v>21047</v>
      </c>
      <c r="G30" s="543">
        <v>432</v>
      </c>
      <c r="H30" s="543">
        <v>15885</v>
      </c>
      <c r="I30" s="877">
        <v>4725</v>
      </c>
    </row>
    <row r="31" spans="1:9">
      <c r="A31" s="259"/>
      <c r="B31" s="114"/>
      <c r="C31" s="392"/>
      <c r="D31" s="392"/>
      <c r="E31" s="392"/>
      <c r="F31" s="392"/>
      <c r="G31" s="392"/>
      <c r="H31" s="392"/>
      <c r="I31" s="550"/>
    </row>
    <row r="32" spans="1:9">
      <c r="A32" s="259">
        <v>2019</v>
      </c>
      <c r="B32" s="98" t="s">
        <v>20</v>
      </c>
      <c r="C32" s="871">
        <v>33207</v>
      </c>
      <c r="D32" s="871">
        <v>26422</v>
      </c>
      <c r="E32" s="1035">
        <v>2899</v>
      </c>
      <c r="F32" s="548">
        <v>22974</v>
      </c>
      <c r="G32" s="548">
        <v>682</v>
      </c>
      <c r="H32" s="548">
        <v>17639</v>
      </c>
      <c r="I32" s="555">
        <v>4650</v>
      </c>
    </row>
    <row r="33" spans="1:9">
      <c r="A33" s="259"/>
      <c r="B33" s="98" t="s">
        <v>21</v>
      </c>
      <c r="C33" s="871">
        <v>58152</v>
      </c>
      <c r="D33" s="871">
        <v>47574</v>
      </c>
      <c r="E33" s="1035">
        <v>3248</v>
      </c>
      <c r="F33" s="548">
        <v>20156</v>
      </c>
      <c r="G33" s="548">
        <v>461</v>
      </c>
      <c r="H33" s="548">
        <v>15547</v>
      </c>
      <c r="I33" s="555">
        <v>4145</v>
      </c>
    </row>
    <row r="34" spans="1:9">
      <c r="A34" s="259"/>
      <c r="B34" s="98" t="s">
        <v>22</v>
      </c>
      <c r="C34" s="871">
        <v>42762</v>
      </c>
      <c r="D34" s="871">
        <v>36622</v>
      </c>
      <c r="E34" s="1035">
        <v>4424</v>
      </c>
      <c r="F34" s="548">
        <v>22950</v>
      </c>
      <c r="G34" s="548">
        <v>552</v>
      </c>
      <c r="H34" s="548">
        <v>17274</v>
      </c>
      <c r="I34" s="555">
        <v>5122</v>
      </c>
    </row>
    <row r="35" spans="1:9">
      <c r="A35" s="259"/>
      <c r="B35" s="114" t="s">
        <v>74</v>
      </c>
      <c r="C35" s="392">
        <v>68.361229677233709</v>
      </c>
      <c r="D35" s="392">
        <v>69.973441351242911</v>
      </c>
      <c r="E35" s="392">
        <v>83.518973003586936</v>
      </c>
      <c r="F35" s="392">
        <v>94.90137700037215</v>
      </c>
      <c r="G35" s="392">
        <v>78.409090909090907</v>
      </c>
      <c r="H35" s="392">
        <v>91.32434575733545</v>
      </c>
      <c r="I35" s="550">
        <v>112.29993422495068</v>
      </c>
    </row>
    <row r="36" spans="1:9">
      <c r="A36" s="259"/>
      <c r="B36" s="114" t="s">
        <v>75</v>
      </c>
      <c r="C36" s="392">
        <v>73.534874122988029</v>
      </c>
      <c r="D36" s="392">
        <v>76.979022154958585</v>
      </c>
      <c r="E36" s="392">
        <v>136.20689655172416</v>
      </c>
      <c r="F36" s="392">
        <v>113.86187735661838</v>
      </c>
      <c r="G36" s="392">
        <v>119.73969631236442</v>
      </c>
      <c r="H36" s="392">
        <v>111.10825239596063</v>
      </c>
      <c r="I36" s="550">
        <v>123.57056694813026</v>
      </c>
    </row>
    <row r="37" spans="1:9" ht="44.25" customHeight="1">
      <c r="A37" s="1644" t="s">
        <v>1327</v>
      </c>
      <c r="B37" s="1645"/>
      <c r="C37" s="1645"/>
      <c r="D37" s="1645"/>
      <c r="E37" s="1645"/>
      <c r="F37" s="1645"/>
      <c r="G37" s="1645"/>
      <c r="H37" s="1645"/>
      <c r="I37" s="1646"/>
    </row>
    <row r="38" spans="1:9" ht="36.75" customHeight="1">
      <c r="A38" s="1647" t="s">
        <v>1328</v>
      </c>
      <c r="B38" s="1648"/>
      <c r="C38" s="1648"/>
      <c r="D38" s="1648"/>
      <c r="E38" s="1648"/>
      <c r="F38" s="1648"/>
      <c r="G38" s="1648"/>
      <c r="H38" s="1648"/>
      <c r="I38" s="1649"/>
    </row>
  </sheetData>
  <mergeCells count="11">
    <mergeCell ref="A37:I37"/>
    <mergeCell ref="A38:I38"/>
    <mergeCell ref="A1:E1"/>
    <mergeCell ref="H1:I1"/>
    <mergeCell ref="A2:E2"/>
    <mergeCell ref="H2:I2"/>
    <mergeCell ref="A3:B5"/>
    <mergeCell ref="C3:C4"/>
    <mergeCell ref="F3:F4"/>
    <mergeCell ref="C5:E5"/>
    <mergeCell ref="F5:I5"/>
  </mergeCells>
  <hyperlinks>
    <hyperlink ref="H1:I1" location="'Spis tablic     List of tables'!A51" display="Powrót do spisu tablic"/>
    <hyperlink ref="H2" location="'Spis tablic     List of tables'!A1" display="Return to list tables"/>
    <hyperlink ref="H2:I2" location="'Spis tablic     List of tables'!A51" display="Return to list of tables"/>
    <hyperlink ref="H1:I2" location="'Spis tablic     List of tables'!A49" display="Powrót do spisu tablic"/>
  </hyperlinks>
  <pageMargins left="0.7" right="0.7" top="0.75" bottom="0.75" header="0.3" footer="0.3"/>
  <pageSetup paperSize="9" scale="7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8"/>
  <sheetViews>
    <sheetView showGridLines="0" zoomScaleNormal="100" workbookViewId="0">
      <selection sqref="A1:E1"/>
    </sheetView>
  </sheetViews>
  <sheetFormatPr defaultRowHeight="15"/>
  <cols>
    <col min="1" max="1" width="6.42578125" customWidth="1"/>
    <col min="2" max="2" width="17.85546875" customWidth="1"/>
    <col min="3" max="7" width="23.5703125" customWidth="1"/>
  </cols>
  <sheetData>
    <row r="1" spans="1:7">
      <c r="A1" s="1658" t="s">
        <v>586</v>
      </c>
      <c r="B1" s="1658"/>
      <c r="C1" s="1658"/>
      <c r="D1" s="1658"/>
      <c r="E1" s="1658"/>
      <c r="F1" s="1659" t="s">
        <v>1</v>
      </c>
      <c r="G1" s="1659"/>
    </row>
    <row r="2" spans="1:7">
      <c r="A2" s="1660" t="s">
        <v>587</v>
      </c>
      <c r="B2" s="1661"/>
      <c r="C2" s="1661"/>
      <c r="D2" s="1661"/>
      <c r="E2" s="1661"/>
      <c r="F2" s="1662" t="s">
        <v>3</v>
      </c>
      <c r="G2" s="1662"/>
    </row>
    <row r="3" spans="1:7" ht="23.25" customHeight="1">
      <c r="A3" s="1327" t="s">
        <v>77</v>
      </c>
      <c r="B3" s="1328"/>
      <c r="C3" s="1333" t="s">
        <v>588</v>
      </c>
      <c r="D3" s="459"/>
      <c r="E3" s="459"/>
      <c r="F3" s="291"/>
      <c r="G3" s="1333" t="s">
        <v>1346</v>
      </c>
    </row>
    <row r="4" spans="1:7" ht="39.75" customHeight="1">
      <c r="A4" s="1329"/>
      <c r="B4" s="1330"/>
      <c r="C4" s="1513"/>
      <c r="D4" s="361" t="s">
        <v>589</v>
      </c>
      <c r="E4" s="361" t="s">
        <v>497</v>
      </c>
      <c r="F4" s="361" t="s">
        <v>498</v>
      </c>
      <c r="G4" s="1663"/>
    </row>
    <row r="5" spans="1:7" ht="39.75" customHeight="1">
      <c r="A5" s="1331"/>
      <c r="B5" s="1332"/>
      <c r="C5" s="1460" t="s">
        <v>590</v>
      </c>
      <c r="D5" s="1473"/>
      <c r="E5" s="1473"/>
      <c r="F5" s="1593"/>
      <c r="G5" s="1664"/>
    </row>
    <row r="6" spans="1:7">
      <c r="A6" s="96"/>
      <c r="B6" s="97"/>
      <c r="C6" s="361"/>
      <c r="D6" s="361"/>
      <c r="E6" s="361"/>
      <c r="F6" s="361"/>
      <c r="G6" s="460"/>
    </row>
    <row r="7" spans="1:7">
      <c r="A7" s="259">
        <v>2017</v>
      </c>
      <c r="B7" s="202" t="s">
        <v>84</v>
      </c>
      <c r="C7" s="543">
        <v>434135</v>
      </c>
      <c r="D7" s="543">
        <v>31992</v>
      </c>
      <c r="E7" s="543">
        <v>273112</v>
      </c>
      <c r="F7" s="548">
        <v>128759</v>
      </c>
      <c r="G7" s="877">
        <v>316970</v>
      </c>
    </row>
    <row r="8" spans="1:7">
      <c r="A8" s="259"/>
      <c r="B8" s="114" t="s">
        <v>74</v>
      </c>
      <c r="C8" s="546">
        <v>106.5</v>
      </c>
      <c r="D8" s="546">
        <v>134.4</v>
      </c>
      <c r="E8" s="546">
        <v>108.1</v>
      </c>
      <c r="F8" s="546">
        <v>98.4</v>
      </c>
      <c r="G8" s="547">
        <v>99.6</v>
      </c>
    </row>
    <row r="9" spans="1:7">
      <c r="A9" s="259"/>
      <c r="B9" s="114"/>
      <c r="C9" s="546"/>
      <c r="D9" s="546"/>
      <c r="E9" s="546"/>
      <c r="F9" s="392"/>
      <c r="G9" s="547"/>
    </row>
    <row r="10" spans="1:7">
      <c r="A10" s="259">
        <v>2018</v>
      </c>
      <c r="B10" s="98" t="s">
        <v>91</v>
      </c>
      <c r="C10" s="866">
        <v>89933</v>
      </c>
      <c r="D10" s="866">
        <v>3836</v>
      </c>
      <c r="E10" s="866">
        <v>67914</v>
      </c>
      <c r="F10" s="866">
        <v>18163</v>
      </c>
      <c r="G10" s="439">
        <v>75995</v>
      </c>
    </row>
    <row r="11" spans="1:7">
      <c r="A11" s="259"/>
      <c r="B11" s="236" t="s">
        <v>61</v>
      </c>
      <c r="C11" s="543">
        <v>224894</v>
      </c>
      <c r="D11" s="543">
        <v>16365</v>
      </c>
      <c r="E11" s="543">
        <v>144780</v>
      </c>
      <c r="F11" s="548">
        <v>63556</v>
      </c>
      <c r="G11" s="877">
        <v>159862</v>
      </c>
    </row>
    <row r="12" spans="1:7">
      <c r="A12" s="259"/>
      <c r="B12" s="236" t="s">
        <v>87</v>
      </c>
      <c r="C12" s="543">
        <v>301274</v>
      </c>
      <c r="D12" s="543">
        <v>19778</v>
      </c>
      <c r="E12" s="543">
        <v>196674</v>
      </c>
      <c r="F12" s="548">
        <v>84580</v>
      </c>
      <c r="G12" s="877">
        <v>241000</v>
      </c>
    </row>
    <row r="13" spans="1:7">
      <c r="A13" s="259"/>
      <c r="B13" s="236" t="s">
        <v>84</v>
      </c>
      <c r="C13" s="543" t="s">
        <v>1329</v>
      </c>
      <c r="D13" s="543" t="s">
        <v>1330</v>
      </c>
      <c r="E13" s="543" t="s">
        <v>1331</v>
      </c>
      <c r="F13" s="548" t="s">
        <v>1332</v>
      </c>
      <c r="G13" s="877" t="s">
        <v>1333</v>
      </c>
    </row>
    <row r="14" spans="1:7">
      <c r="A14" s="259"/>
      <c r="B14" s="114" t="s">
        <v>74</v>
      </c>
      <c r="C14" s="858">
        <v>100.7</v>
      </c>
      <c r="D14" s="858">
        <v>99.3</v>
      </c>
      <c r="E14" s="858">
        <v>99.6</v>
      </c>
      <c r="F14" s="858">
        <v>103.5</v>
      </c>
      <c r="G14" s="859">
        <v>100.7</v>
      </c>
    </row>
    <row r="15" spans="1:7">
      <c r="A15" s="259"/>
      <c r="B15" s="114"/>
      <c r="C15" s="546"/>
      <c r="D15" s="546"/>
      <c r="E15" s="546"/>
      <c r="F15" s="392"/>
      <c r="G15" s="547"/>
    </row>
    <row r="16" spans="1:7">
      <c r="A16" s="259">
        <v>2019</v>
      </c>
      <c r="B16" s="98" t="s">
        <v>91</v>
      </c>
      <c r="C16" s="548">
        <v>86541</v>
      </c>
      <c r="D16" s="548">
        <v>3272</v>
      </c>
      <c r="E16" s="548">
        <v>64692</v>
      </c>
      <c r="F16" s="548">
        <v>18557</v>
      </c>
      <c r="G16" s="555">
        <v>80293</v>
      </c>
    </row>
    <row r="17" spans="1:7">
      <c r="A17" s="259"/>
      <c r="B17" s="114" t="s">
        <v>74</v>
      </c>
      <c r="C17" s="858">
        <v>96.228303292451045</v>
      </c>
      <c r="D17" s="858">
        <v>85.29718456725756</v>
      </c>
      <c r="E17" s="858">
        <v>95.255764643519754</v>
      </c>
      <c r="F17" s="858">
        <v>102.16924516874965</v>
      </c>
      <c r="G17" s="859">
        <v>105.65563523916046</v>
      </c>
    </row>
    <row r="18" spans="1:7">
      <c r="A18" s="259"/>
      <c r="B18" s="114"/>
      <c r="C18" s="546"/>
      <c r="D18" s="546"/>
      <c r="E18" s="546"/>
      <c r="F18" s="392"/>
      <c r="G18" s="547"/>
    </row>
    <row r="19" spans="1:7">
      <c r="A19" s="259">
        <v>2018</v>
      </c>
      <c r="B19" s="98" t="s">
        <v>20</v>
      </c>
      <c r="C19" s="548">
        <v>29242</v>
      </c>
      <c r="D19" s="548">
        <v>1259</v>
      </c>
      <c r="E19" s="548">
        <v>22124</v>
      </c>
      <c r="F19" s="548">
        <v>5859</v>
      </c>
      <c r="G19" s="555">
        <v>25950</v>
      </c>
    </row>
    <row r="20" spans="1:7">
      <c r="A20" s="259"/>
      <c r="B20" s="98" t="s">
        <v>21</v>
      </c>
      <c r="C20" s="548">
        <v>28996</v>
      </c>
      <c r="D20" s="548">
        <v>1219</v>
      </c>
      <c r="E20" s="548">
        <v>21540</v>
      </c>
      <c r="F20" s="548">
        <v>6222</v>
      </c>
      <c r="G20" s="555">
        <v>23719</v>
      </c>
    </row>
    <row r="21" spans="1:7">
      <c r="A21" s="259"/>
      <c r="B21" s="98" t="s">
        <v>22</v>
      </c>
      <c r="C21" s="548">
        <v>31695</v>
      </c>
      <c r="D21" s="548">
        <v>1358</v>
      </c>
      <c r="E21" s="548">
        <v>24250</v>
      </c>
      <c r="F21" s="548">
        <v>6082</v>
      </c>
      <c r="G21" s="555">
        <v>26326</v>
      </c>
    </row>
    <row r="22" spans="1:7">
      <c r="A22" s="17"/>
      <c r="B22" s="236" t="s">
        <v>23</v>
      </c>
      <c r="C22" s="543">
        <v>29126</v>
      </c>
      <c r="D22" s="543">
        <v>1125</v>
      </c>
      <c r="E22" s="543">
        <v>20274</v>
      </c>
      <c r="F22" s="543">
        <v>7708</v>
      </c>
      <c r="G22" s="877">
        <v>24290</v>
      </c>
    </row>
    <row r="23" spans="1:7">
      <c r="A23" s="17"/>
      <c r="B23" s="236" t="s">
        <v>24</v>
      </c>
      <c r="C23" s="543">
        <v>29146</v>
      </c>
      <c r="D23" s="543">
        <v>1282</v>
      </c>
      <c r="E23" s="543">
        <v>20615</v>
      </c>
      <c r="F23" s="543">
        <v>7228</v>
      </c>
      <c r="G23" s="877">
        <v>29684</v>
      </c>
    </row>
    <row r="24" spans="1:7">
      <c r="A24" s="17"/>
      <c r="B24" s="236" t="s">
        <v>25</v>
      </c>
      <c r="C24" s="543">
        <v>30345</v>
      </c>
      <c r="D24" s="543">
        <v>1505</v>
      </c>
      <c r="E24" s="543">
        <v>22019</v>
      </c>
      <c r="F24" s="543">
        <v>6808</v>
      </c>
      <c r="G24" s="877">
        <v>27384</v>
      </c>
    </row>
    <row r="25" spans="1:7">
      <c r="A25" s="17"/>
      <c r="B25" s="98" t="s">
        <v>13</v>
      </c>
      <c r="C25" s="543">
        <v>30353</v>
      </c>
      <c r="D25" s="543">
        <v>1234</v>
      </c>
      <c r="E25" s="543">
        <v>21654</v>
      </c>
      <c r="F25" s="543">
        <v>7423</v>
      </c>
      <c r="G25" s="877">
        <v>28125</v>
      </c>
    </row>
    <row r="26" spans="1:7">
      <c r="A26" s="17"/>
      <c r="B26" s="98" t="s">
        <v>15</v>
      </c>
      <c r="C26" s="543">
        <v>18454</v>
      </c>
      <c r="D26" s="543">
        <v>1196</v>
      </c>
      <c r="E26" s="543">
        <v>10473</v>
      </c>
      <c r="F26" s="543">
        <v>6785</v>
      </c>
      <c r="G26" s="877">
        <v>27340</v>
      </c>
    </row>
    <row r="27" spans="1:7">
      <c r="A27" s="17"/>
      <c r="B27" s="236" t="s">
        <v>16</v>
      </c>
      <c r="C27" s="543">
        <v>27573</v>
      </c>
      <c r="D27" s="543">
        <v>983</v>
      </c>
      <c r="E27" s="543">
        <v>19767</v>
      </c>
      <c r="F27" s="543">
        <v>6816</v>
      </c>
      <c r="G27" s="877">
        <v>25673</v>
      </c>
    </row>
    <row r="28" spans="1:7">
      <c r="A28" s="17"/>
      <c r="B28" s="98" t="s">
        <v>17</v>
      </c>
      <c r="C28" s="543">
        <v>33820</v>
      </c>
      <c r="D28" s="543">
        <v>1402</v>
      </c>
      <c r="E28" s="543">
        <v>24682</v>
      </c>
      <c r="F28" s="543">
        <v>7720</v>
      </c>
      <c r="G28" s="877">
        <v>25786</v>
      </c>
    </row>
    <row r="29" spans="1:7">
      <c r="A29" s="17"/>
      <c r="B29" s="98" t="s">
        <v>18</v>
      </c>
      <c r="C29" s="543">
        <v>31407</v>
      </c>
      <c r="D29" s="543">
        <v>1169</v>
      </c>
      <c r="E29" s="543">
        <v>23139</v>
      </c>
      <c r="F29" s="543">
        <v>7089</v>
      </c>
      <c r="G29" s="877">
        <v>25088</v>
      </c>
    </row>
    <row r="30" spans="1:7">
      <c r="A30" s="17"/>
      <c r="B30" s="98" t="s">
        <v>19</v>
      </c>
      <c r="C30" s="543">
        <v>27510</v>
      </c>
      <c r="D30" s="543">
        <v>835</v>
      </c>
      <c r="E30" s="543">
        <v>20365</v>
      </c>
      <c r="F30" s="543">
        <v>6300</v>
      </c>
      <c r="G30" s="877">
        <v>26736</v>
      </c>
    </row>
    <row r="31" spans="1:7">
      <c r="A31" s="259"/>
      <c r="B31" s="114"/>
      <c r="C31" s="546"/>
      <c r="D31" s="546"/>
      <c r="E31" s="546"/>
      <c r="F31" s="392"/>
      <c r="G31" s="547"/>
    </row>
    <row r="32" spans="1:7">
      <c r="A32" s="259">
        <v>2019</v>
      </c>
      <c r="B32" s="98" t="s">
        <v>20</v>
      </c>
      <c r="C32" s="548">
        <v>30137</v>
      </c>
      <c r="D32" s="548">
        <v>1316</v>
      </c>
      <c r="E32" s="548">
        <v>22614</v>
      </c>
      <c r="F32" s="548">
        <v>6200</v>
      </c>
      <c r="G32" s="555">
        <v>27210</v>
      </c>
    </row>
    <row r="33" spans="1:7">
      <c r="A33" s="259"/>
      <c r="B33" s="98" t="s">
        <v>21</v>
      </c>
      <c r="C33" s="548">
        <v>26357</v>
      </c>
      <c r="D33" s="548">
        <v>890</v>
      </c>
      <c r="E33" s="548">
        <v>19932</v>
      </c>
      <c r="F33" s="548">
        <v>5527</v>
      </c>
      <c r="G33" s="555">
        <v>25061</v>
      </c>
    </row>
    <row r="34" spans="1:7">
      <c r="A34" s="259"/>
      <c r="B34" s="98" t="s">
        <v>22</v>
      </c>
      <c r="C34" s="548">
        <v>30047</v>
      </c>
      <c r="D34" s="548">
        <v>1066</v>
      </c>
      <c r="E34" s="548">
        <v>22146</v>
      </c>
      <c r="F34" s="548">
        <v>6830</v>
      </c>
      <c r="G34" s="555">
        <v>28022</v>
      </c>
    </row>
    <row r="35" spans="1:7">
      <c r="A35" s="259"/>
      <c r="B35" s="114" t="s">
        <v>74</v>
      </c>
      <c r="C35" s="392">
        <v>94.800441710048901</v>
      </c>
      <c r="D35" s="392">
        <v>78.497790868924895</v>
      </c>
      <c r="E35" s="392">
        <v>91.323711340206188</v>
      </c>
      <c r="F35" s="392">
        <v>112.29858599145018</v>
      </c>
      <c r="G35" s="550">
        <v>106.44230038744968</v>
      </c>
    </row>
    <row r="36" spans="1:7">
      <c r="A36" s="259"/>
      <c r="B36" s="114" t="s">
        <v>75</v>
      </c>
      <c r="C36" s="392">
        <v>114.00007588117009</v>
      </c>
      <c r="D36" s="392">
        <v>119.7752808988764</v>
      </c>
      <c r="E36" s="392">
        <v>111.10776640577966</v>
      </c>
      <c r="F36" s="392">
        <v>123.57517640673059</v>
      </c>
      <c r="G36" s="550">
        <v>111.81517098280196</v>
      </c>
    </row>
    <row r="37" spans="1:7" ht="24.75" customHeight="1">
      <c r="A37" s="1652" t="s">
        <v>591</v>
      </c>
      <c r="B37" s="1653"/>
      <c r="C37" s="1653"/>
      <c r="D37" s="1653"/>
      <c r="E37" s="1653"/>
      <c r="F37" s="1653"/>
      <c r="G37" s="1654"/>
    </row>
    <row r="38" spans="1:7" ht="24.75" customHeight="1">
      <c r="A38" s="1655" t="s">
        <v>1674</v>
      </c>
      <c r="B38" s="1656"/>
      <c r="C38" s="1656"/>
      <c r="D38" s="1656"/>
      <c r="E38" s="1656"/>
      <c r="F38" s="1656"/>
      <c r="G38" s="1657"/>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52" display="Powrót do spisu tablic"/>
    <hyperlink ref="F2" location="'Spis tablic     List of tables'!A1" display="Return to list tables"/>
    <hyperlink ref="F2:G2" location="'Spis tablic     List of tables'!A52" display="Return to list of tables"/>
    <hyperlink ref="F1:G2" location="'Spis tablic     List of tables'!A50" display="Powrót do spisu tablic"/>
  </hyperlinks>
  <pageMargins left="0.7" right="0.7" top="0.75" bottom="0.75" header="0.3" footer="0.3"/>
  <pageSetup paperSize="9" scale="77"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52"/>
  <sheetViews>
    <sheetView showGridLines="0" zoomScaleNormal="100" workbookViewId="0">
      <selection sqref="A1:D1"/>
    </sheetView>
  </sheetViews>
  <sheetFormatPr defaultRowHeight="15"/>
  <cols>
    <col min="1" max="1" width="6.42578125" customWidth="1"/>
    <col min="2" max="2" width="17.85546875" customWidth="1"/>
    <col min="3" max="3" width="10.42578125" customWidth="1"/>
    <col min="4" max="4" width="12.42578125" customWidth="1"/>
    <col min="5" max="5" width="10.85546875" customWidth="1"/>
    <col min="6" max="7" width="11" customWidth="1"/>
    <col min="8" max="8" width="10.85546875" customWidth="1"/>
    <col min="9" max="9" width="15.85546875" customWidth="1"/>
  </cols>
  <sheetData>
    <row r="1" spans="1:9" ht="15.75">
      <c r="A1" s="1621" t="s">
        <v>592</v>
      </c>
      <c r="B1" s="1621"/>
      <c r="C1" s="1621"/>
      <c r="D1" s="1621"/>
      <c r="E1" s="1665"/>
      <c r="F1" s="1665"/>
      <c r="G1" s="203"/>
      <c r="H1" s="1292" t="s">
        <v>1</v>
      </c>
      <c r="I1" s="1292"/>
    </row>
    <row r="2" spans="1:9" ht="15.75">
      <c r="A2" s="1666" t="s">
        <v>593</v>
      </c>
      <c r="B2" s="1666"/>
      <c r="C2" s="1666"/>
      <c r="D2" s="1666"/>
      <c r="E2" s="1667"/>
      <c r="F2" s="1667"/>
      <c r="G2" s="203"/>
      <c r="H2" s="1275" t="s">
        <v>3</v>
      </c>
      <c r="I2" s="1275"/>
    </row>
    <row r="3" spans="1:9">
      <c r="A3" s="462"/>
      <c r="B3" s="462"/>
      <c r="C3" s="462"/>
      <c r="D3" s="462"/>
      <c r="E3" s="227"/>
      <c r="F3" s="227"/>
      <c r="G3" s="357"/>
      <c r="H3" s="227"/>
      <c r="I3" s="227"/>
    </row>
    <row r="4" spans="1:9">
      <c r="A4" s="1324" t="s">
        <v>594</v>
      </c>
      <c r="B4" s="1324"/>
      <c r="C4" s="1324"/>
      <c r="D4" s="1324"/>
      <c r="E4" s="1324"/>
      <c r="F4" s="107"/>
      <c r="G4" s="357"/>
      <c r="H4" s="1668"/>
      <c r="I4" s="1668"/>
    </row>
    <row r="5" spans="1:9">
      <c r="A5" s="1472" t="s">
        <v>595</v>
      </c>
      <c r="B5" s="1508"/>
      <c r="C5" s="1508"/>
      <c r="D5" s="1508"/>
      <c r="E5" s="107"/>
      <c r="F5" s="117"/>
      <c r="G5" s="117"/>
      <c r="H5" s="1669"/>
      <c r="I5" s="1669"/>
    </row>
    <row r="6" spans="1:9">
      <c r="A6" s="1327" t="s">
        <v>596</v>
      </c>
      <c r="B6" s="1328"/>
      <c r="C6" s="1333" t="s">
        <v>260</v>
      </c>
      <c r="D6" s="1670"/>
      <c r="E6" s="1670"/>
      <c r="F6" s="1670"/>
      <c r="G6" s="1670"/>
      <c r="H6" s="1670"/>
      <c r="I6" s="463"/>
    </row>
    <row r="7" spans="1:9">
      <c r="A7" s="1329"/>
      <c r="B7" s="1330"/>
      <c r="C7" s="1335"/>
      <c r="D7" s="1334" t="s">
        <v>1676</v>
      </c>
      <c r="E7" s="464"/>
      <c r="F7" s="464"/>
      <c r="G7" s="459"/>
      <c r="H7" s="459"/>
      <c r="I7" s="465"/>
    </row>
    <row r="8" spans="1:9" ht="135">
      <c r="A8" s="1329"/>
      <c r="B8" s="1330"/>
      <c r="C8" s="1336"/>
      <c r="D8" s="1474"/>
      <c r="E8" s="359" t="s">
        <v>597</v>
      </c>
      <c r="F8" s="359" t="s">
        <v>1677</v>
      </c>
      <c r="G8" s="359" t="s">
        <v>1678</v>
      </c>
      <c r="H8" s="358" t="s">
        <v>1679</v>
      </c>
      <c r="I8" s="358" t="s">
        <v>1680</v>
      </c>
    </row>
    <row r="9" spans="1:9">
      <c r="A9" s="1331"/>
      <c r="B9" s="1332"/>
      <c r="C9" s="1337" t="s">
        <v>1589</v>
      </c>
      <c r="D9" s="1338"/>
      <c r="E9" s="1338"/>
      <c r="F9" s="1338"/>
      <c r="G9" s="1338"/>
      <c r="H9" s="1338"/>
      <c r="I9" s="1338"/>
    </row>
    <row r="10" spans="1:9">
      <c r="A10" s="96"/>
      <c r="B10" s="97"/>
      <c r="C10" s="292"/>
      <c r="D10" s="292"/>
      <c r="E10" s="292"/>
      <c r="F10" s="292"/>
      <c r="G10" s="292"/>
      <c r="H10" s="292"/>
      <c r="I10" s="293"/>
    </row>
    <row r="11" spans="1:9">
      <c r="A11" s="259">
        <v>2017</v>
      </c>
      <c r="B11" s="43" t="s">
        <v>11</v>
      </c>
      <c r="C11" s="404">
        <v>85862.1</v>
      </c>
      <c r="D11" s="404">
        <v>79337.899999999994</v>
      </c>
      <c r="E11" s="404">
        <v>14023.9</v>
      </c>
      <c r="F11" s="404">
        <v>2832.3</v>
      </c>
      <c r="G11" s="393">
        <v>1350.9</v>
      </c>
      <c r="H11" s="393">
        <v>4578</v>
      </c>
      <c r="I11" s="549">
        <v>1456</v>
      </c>
    </row>
    <row r="12" spans="1:9">
      <c r="A12" s="259"/>
      <c r="B12" s="114" t="s">
        <v>74</v>
      </c>
      <c r="C12" s="392">
        <v>106</v>
      </c>
      <c r="D12" s="392">
        <v>106.6</v>
      </c>
      <c r="E12" s="392">
        <v>107.7</v>
      </c>
      <c r="F12" s="392">
        <v>106.6</v>
      </c>
      <c r="G12" s="873">
        <v>99.1</v>
      </c>
      <c r="H12" s="873">
        <v>121.6</v>
      </c>
      <c r="I12" s="550">
        <v>110.4</v>
      </c>
    </row>
    <row r="13" spans="1:9">
      <c r="A13" s="259"/>
      <c r="B13" s="114"/>
      <c r="C13" s="404"/>
      <c r="D13" s="404"/>
      <c r="E13" s="404"/>
      <c r="F13" s="404"/>
      <c r="G13" s="393"/>
      <c r="H13" s="393"/>
      <c r="I13" s="549"/>
    </row>
    <row r="14" spans="1:9">
      <c r="A14" s="259">
        <v>2018</v>
      </c>
      <c r="B14" s="43" t="s">
        <v>90</v>
      </c>
      <c r="C14" s="393">
        <v>13528.3</v>
      </c>
      <c r="D14" s="393">
        <v>12376.1</v>
      </c>
      <c r="E14" s="393">
        <v>2289.5</v>
      </c>
      <c r="F14" s="393">
        <v>454</v>
      </c>
      <c r="G14" s="393">
        <v>224.1</v>
      </c>
      <c r="H14" s="393">
        <v>707.7</v>
      </c>
      <c r="I14" s="1119">
        <v>160.69999999999999</v>
      </c>
    </row>
    <row r="15" spans="1:9">
      <c r="A15" s="263"/>
      <c r="B15" s="43" t="s">
        <v>91</v>
      </c>
      <c r="C15" s="393">
        <v>21142.3</v>
      </c>
      <c r="D15" s="393">
        <v>19431.5</v>
      </c>
      <c r="E15" s="393">
        <v>3742.3</v>
      </c>
      <c r="F15" s="393">
        <v>720</v>
      </c>
      <c r="G15" s="393">
        <v>351.3</v>
      </c>
      <c r="H15" s="393">
        <v>1158.0999999999999</v>
      </c>
      <c r="I15" s="1119">
        <v>271.60000000000002</v>
      </c>
    </row>
    <row r="16" spans="1:9">
      <c r="A16" s="259"/>
      <c r="B16" s="98" t="s">
        <v>92</v>
      </c>
      <c r="C16" s="404">
        <v>28698.7</v>
      </c>
      <c r="D16" s="404">
        <v>26447.5</v>
      </c>
      <c r="E16" s="404">
        <v>4951.3</v>
      </c>
      <c r="F16" s="404">
        <v>969.4</v>
      </c>
      <c r="G16" s="393">
        <v>486.7</v>
      </c>
      <c r="H16" s="1119">
        <v>1538.3</v>
      </c>
      <c r="I16" s="549">
        <v>424</v>
      </c>
    </row>
    <row r="17" spans="1:9">
      <c r="A17" s="259"/>
      <c r="B17" s="98" t="s">
        <v>93</v>
      </c>
      <c r="C17" s="404">
        <v>36696.6</v>
      </c>
      <c r="D17" s="404">
        <v>33888.1</v>
      </c>
      <c r="E17" s="404">
        <v>6149.6</v>
      </c>
      <c r="F17" s="404">
        <v>1232.7</v>
      </c>
      <c r="G17" s="393">
        <v>620.20000000000005</v>
      </c>
      <c r="H17" s="1119">
        <v>1973.5</v>
      </c>
      <c r="I17" s="549">
        <v>603.5</v>
      </c>
    </row>
    <row r="18" spans="1:9">
      <c r="A18" s="259"/>
      <c r="B18" s="98" t="s">
        <v>61</v>
      </c>
      <c r="C18" s="404">
        <v>44730</v>
      </c>
      <c r="D18" s="404">
        <v>41403.5</v>
      </c>
      <c r="E18" s="404">
        <v>7357.4</v>
      </c>
      <c r="F18" s="404">
        <v>1502.9</v>
      </c>
      <c r="G18" s="393">
        <v>740.8</v>
      </c>
      <c r="H18" s="1119">
        <v>2431.4</v>
      </c>
      <c r="I18" s="549">
        <v>788.2</v>
      </c>
    </row>
    <row r="19" spans="1:9">
      <c r="A19" s="263"/>
      <c r="B19" s="98" t="s">
        <v>85</v>
      </c>
      <c r="C19" s="404">
        <v>52758.6</v>
      </c>
      <c r="D19" s="404">
        <v>48931.3</v>
      </c>
      <c r="E19" s="404">
        <v>8523.2000000000007</v>
      </c>
      <c r="F19" s="404">
        <v>1716.2</v>
      </c>
      <c r="G19" s="393">
        <v>877</v>
      </c>
      <c r="H19" s="1119">
        <v>2898.9</v>
      </c>
      <c r="I19" s="549">
        <v>968.6</v>
      </c>
    </row>
    <row r="20" spans="1:9">
      <c r="A20" s="263"/>
      <c r="B20" s="98" t="s">
        <v>86</v>
      </c>
      <c r="C20" s="404">
        <v>60954.5</v>
      </c>
      <c r="D20" s="404">
        <v>56606.7</v>
      </c>
      <c r="E20" s="404">
        <v>9771.7000000000007</v>
      </c>
      <c r="F20" s="404">
        <v>1971.1</v>
      </c>
      <c r="G20" s="393">
        <v>1023.1</v>
      </c>
      <c r="H20" s="1119">
        <v>3316.2</v>
      </c>
      <c r="I20" s="549">
        <v>1151.0999999999999</v>
      </c>
    </row>
    <row r="21" spans="1:9">
      <c r="A21" s="263"/>
      <c r="B21" s="98" t="s">
        <v>87</v>
      </c>
      <c r="C21" s="404">
        <v>69201.600000000006</v>
      </c>
      <c r="D21" s="404">
        <v>64269.8</v>
      </c>
      <c r="E21" s="404">
        <v>11004.3</v>
      </c>
      <c r="F21" s="404">
        <v>2220.8000000000002</v>
      </c>
      <c r="G21" s="393">
        <v>1155.2</v>
      </c>
      <c r="H21" s="1119">
        <v>3605.5</v>
      </c>
      <c r="I21" s="549">
        <v>1337.2</v>
      </c>
    </row>
    <row r="22" spans="1:9">
      <c r="A22" s="263"/>
      <c r="B22" s="43" t="s">
        <v>549</v>
      </c>
      <c r="C22" s="404">
        <v>78473.899999999994</v>
      </c>
      <c r="D22" s="404">
        <v>73015.899999999994</v>
      </c>
      <c r="E22" s="404">
        <v>12378</v>
      </c>
      <c r="F22" s="404">
        <v>2484.9</v>
      </c>
      <c r="G22" s="393">
        <v>1318.1</v>
      </c>
      <c r="H22" s="1119">
        <v>4082</v>
      </c>
      <c r="I22" s="549">
        <v>1533.8</v>
      </c>
    </row>
    <row r="23" spans="1:9">
      <c r="A23" s="263"/>
      <c r="B23" s="43" t="s">
        <v>550</v>
      </c>
      <c r="C23" s="404">
        <v>87014.5</v>
      </c>
      <c r="D23" s="404">
        <v>80968.100000000006</v>
      </c>
      <c r="E23" s="404">
        <v>13768.9</v>
      </c>
      <c r="F23" s="404">
        <v>2743.8</v>
      </c>
      <c r="G23" s="393">
        <v>1462.1</v>
      </c>
      <c r="H23" s="1119">
        <v>4574.8999999999996</v>
      </c>
      <c r="I23" s="549">
        <v>1699.2</v>
      </c>
    </row>
    <row r="24" spans="1:9">
      <c r="A24" s="263"/>
      <c r="B24" s="43" t="s">
        <v>11</v>
      </c>
      <c r="C24" s="404">
        <v>95174.6</v>
      </c>
      <c r="D24" s="404">
        <v>88549.2</v>
      </c>
      <c r="E24" s="404">
        <v>15223.7</v>
      </c>
      <c r="F24" s="404">
        <v>2981</v>
      </c>
      <c r="G24" s="393">
        <v>1592.5</v>
      </c>
      <c r="H24" s="1119">
        <v>4955.6000000000004</v>
      </c>
      <c r="I24" s="549">
        <v>1805.9</v>
      </c>
    </row>
    <row r="25" spans="1:9">
      <c r="A25" s="263"/>
      <c r="B25" s="114" t="s">
        <v>74</v>
      </c>
      <c r="C25" s="392">
        <v>106.6</v>
      </c>
      <c r="D25" s="392">
        <v>107</v>
      </c>
      <c r="E25" s="392">
        <v>109.5</v>
      </c>
      <c r="F25" s="392">
        <v>100.5</v>
      </c>
      <c r="G25" s="873">
        <v>118.8</v>
      </c>
      <c r="H25" s="873">
        <v>117</v>
      </c>
      <c r="I25" s="550">
        <v>117.6</v>
      </c>
    </row>
    <row r="26" spans="1:9">
      <c r="A26" s="259"/>
      <c r="B26" s="114"/>
      <c r="C26" s="404"/>
      <c r="D26" s="404"/>
      <c r="E26" s="404"/>
      <c r="F26" s="404"/>
      <c r="G26" s="393"/>
      <c r="H26" s="393"/>
      <c r="I26" s="549"/>
    </row>
    <row r="27" spans="1:9">
      <c r="A27" s="259">
        <v>2019</v>
      </c>
      <c r="B27" s="43" t="s">
        <v>90</v>
      </c>
      <c r="C27" s="393">
        <v>14734.2</v>
      </c>
      <c r="D27" s="393">
        <v>13540.1</v>
      </c>
      <c r="E27" s="393">
        <v>2403.4</v>
      </c>
      <c r="F27" s="393">
        <v>494.4</v>
      </c>
      <c r="G27" s="393">
        <v>284.10000000000002</v>
      </c>
      <c r="H27" s="393">
        <v>816.6</v>
      </c>
      <c r="I27" s="1119">
        <v>200</v>
      </c>
    </row>
    <row r="28" spans="1:9">
      <c r="A28" s="263"/>
      <c r="B28" s="43" t="s">
        <v>91</v>
      </c>
      <c r="C28" s="393">
        <v>22917.200000000001</v>
      </c>
      <c r="D28" s="393">
        <v>21175.599999999999</v>
      </c>
      <c r="E28" s="393">
        <v>3647</v>
      </c>
      <c r="F28" s="393">
        <v>772.2</v>
      </c>
      <c r="G28" s="393">
        <v>437.9</v>
      </c>
      <c r="H28" s="393">
        <v>1266</v>
      </c>
      <c r="I28" s="1119">
        <v>388.8</v>
      </c>
    </row>
    <row r="29" spans="1:9">
      <c r="A29" s="259"/>
      <c r="B29" s="114" t="s">
        <v>74</v>
      </c>
      <c r="C29" s="392">
        <v>105.6</v>
      </c>
      <c r="D29" s="392">
        <v>106.2</v>
      </c>
      <c r="E29" s="392">
        <v>97.6</v>
      </c>
      <c r="F29" s="392">
        <v>102.6</v>
      </c>
      <c r="G29" s="873">
        <v>118.8</v>
      </c>
      <c r="H29" s="873">
        <v>122.4</v>
      </c>
      <c r="I29" s="550">
        <v>133.19999999999999</v>
      </c>
    </row>
    <row r="30" spans="1:9">
      <c r="A30" s="259"/>
      <c r="B30" s="114"/>
      <c r="C30" s="404"/>
      <c r="D30" s="404"/>
      <c r="E30" s="404"/>
      <c r="F30" s="404"/>
      <c r="G30" s="393"/>
      <c r="H30" s="393"/>
      <c r="I30" s="549"/>
    </row>
    <row r="31" spans="1:9">
      <c r="A31" s="259">
        <v>2018</v>
      </c>
      <c r="B31" s="98" t="s">
        <v>20</v>
      </c>
      <c r="C31" s="404">
        <v>7573.9</v>
      </c>
      <c r="D31" s="404">
        <v>7016.9</v>
      </c>
      <c r="E31" s="404">
        <v>1150.2</v>
      </c>
      <c r="F31" s="404">
        <v>241.8</v>
      </c>
      <c r="G31" s="393">
        <v>109.9</v>
      </c>
      <c r="H31" s="393">
        <v>334.3</v>
      </c>
      <c r="I31" s="549">
        <v>83.3</v>
      </c>
    </row>
    <row r="32" spans="1:9">
      <c r="A32" s="259"/>
      <c r="B32" s="98" t="s">
        <v>21</v>
      </c>
      <c r="C32" s="404">
        <v>6634</v>
      </c>
      <c r="D32" s="404">
        <v>6047.5</v>
      </c>
      <c r="E32" s="404">
        <v>1132.5999999999999</v>
      </c>
      <c r="F32" s="404">
        <v>214</v>
      </c>
      <c r="G32" s="393">
        <v>116</v>
      </c>
      <c r="H32" s="393">
        <v>374.3</v>
      </c>
      <c r="I32" s="549">
        <v>77.400000000000006</v>
      </c>
    </row>
    <row r="33" spans="1:9">
      <c r="A33" s="259"/>
      <c r="B33" s="98" t="s">
        <v>22</v>
      </c>
      <c r="C33" s="404">
        <v>7602.2</v>
      </c>
      <c r="D33" s="404">
        <v>7032.3</v>
      </c>
      <c r="E33" s="404">
        <v>1442.1</v>
      </c>
      <c r="F33" s="404">
        <v>263.89999999999998</v>
      </c>
      <c r="G33" s="393">
        <v>126.6</v>
      </c>
      <c r="H33" s="393">
        <v>453.4</v>
      </c>
      <c r="I33" s="549">
        <v>111</v>
      </c>
    </row>
    <row r="34" spans="1:9">
      <c r="A34" s="259"/>
      <c r="B34" s="98" t="s">
        <v>23</v>
      </c>
      <c r="C34" s="404">
        <v>7356.5</v>
      </c>
      <c r="D34" s="404">
        <v>6816.6</v>
      </c>
      <c r="E34" s="404">
        <v>1185.4000000000001</v>
      </c>
      <c r="F34" s="404">
        <v>248.1</v>
      </c>
      <c r="G34" s="393">
        <v>134</v>
      </c>
      <c r="H34" s="1119">
        <v>413.5</v>
      </c>
      <c r="I34" s="549">
        <v>151.1</v>
      </c>
    </row>
    <row r="35" spans="1:9">
      <c r="A35" s="259"/>
      <c r="B35" s="98" t="s">
        <v>24</v>
      </c>
      <c r="C35" s="404">
        <v>7992.9</v>
      </c>
      <c r="D35" s="404">
        <v>7408.6</v>
      </c>
      <c r="E35" s="404">
        <v>1207.9000000000001</v>
      </c>
      <c r="F35" s="404">
        <v>263.3</v>
      </c>
      <c r="G35" s="393">
        <v>136</v>
      </c>
      <c r="H35" s="1119">
        <v>429.8</v>
      </c>
      <c r="I35" s="549">
        <v>178</v>
      </c>
    </row>
    <row r="36" spans="1:9">
      <c r="A36" s="259"/>
      <c r="B36" s="98" t="s">
        <v>25</v>
      </c>
      <c r="C36" s="404">
        <v>7979.4</v>
      </c>
      <c r="D36" s="404">
        <v>7463</v>
      </c>
      <c r="E36" s="404">
        <v>1198</v>
      </c>
      <c r="F36" s="404">
        <v>268.8</v>
      </c>
      <c r="G36" s="393">
        <v>126.7</v>
      </c>
      <c r="H36" s="1119">
        <v>457.8</v>
      </c>
      <c r="I36" s="549">
        <v>184.9</v>
      </c>
    </row>
    <row r="37" spans="1:9">
      <c r="A37" s="259"/>
      <c r="B37" s="98" t="s">
        <v>13</v>
      </c>
      <c r="C37" s="404">
        <v>7910.3</v>
      </c>
      <c r="D37" s="404">
        <v>7424.4</v>
      </c>
      <c r="E37" s="404">
        <v>1186</v>
      </c>
      <c r="F37" s="404">
        <v>210.1</v>
      </c>
      <c r="G37" s="393">
        <v>134.80000000000001</v>
      </c>
      <c r="H37" s="1119">
        <v>452.6</v>
      </c>
      <c r="I37" s="549">
        <v>177.6</v>
      </c>
    </row>
    <row r="38" spans="1:9">
      <c r="A38" s="259"/>
      <c r="B38" s="98" t="s">
        <v>15</v>
      </c>
      <c r="C38" s="404">
        <v>8245.2000000000007</v>
      </c>
      <c r="D38" s="404">
        <v>7725.9</v>
      </c>
      <c r="E38" s="404">
        <v>1248.5</v>
      </c>
      <c r="F38" s="404">
        <v>257.89999999999998</v>
      </c>
      <c r="G38" s="393">
        <v>145.9</v>
      </c>
      <c r="H38" s="1119">
        <v>439.5</v>
      </c>
      <c r="I38" s="549">
        <v>180.9</v>
      </c>
    </row>
    <row r="39" spans="1:9">
      <c r="A39" s="259"/>
      <c r="B39" s="98" t="s">
        <v>16</v>
      </c>
      <c r="C39" s="404">
        <v>8413.9</v>
      </c>
      <c r="D39" s="404">
        <v>7831.8</v>
      </c>
      <c r="E39" s="404">
        <v>1230.4000000000001</v>
      </c>
      <c r="F39" s="404">
        <v>248.3</v>
      </c>
      <c r="G39" s="393">
        <v>138.80000000000001</v>
      </c>
      <c r="H39" s="1119">
        <v>436.3</v>
      </c>
      <c r="I39" s="549">
        <v>186.2</v>
      </c>
    </row>
    <row r="40" spans="1:9">
      <c r="A40" s="259"/>
      <c r="B40" s="98" t="s">
        <v>17</v>
      </c>
      <c r="C40" s="404">
        <v>9140.5</v>
      </c>
      <c r="D40" s="404">
        <v>8612.2000000000007</v>
      </c>
      <c r="E40" s="404">
        <v>1394.1</v>
      </c>
      <c r="F40" s="404">
        <v>279.3</v>
      </c>
      <c r="G40" s="393">
        <v>162.30000000000001</v>
      </c>
      <c r="H40" s="1119">
        <v>477.7</v>
      </c>
      <c r="I40" s="549">
        <v>186.3</v>
      </c>
    </row>
    <row r="41" spans="1:9">
      <c r="A41" s="259"/>
      <c r="B41" s="98" t="s">
        <v>18</v>
      </c>
      <c r="C41" s="404">
        <v>8491</v>
      </c>
      <c r="D41" s="404">
        <v>7906.3</v>
      </c>
      <c r="E41" s="404">
        <v>1381.1</v>
      </c>
      <c r="F41" s="404">
        <v>258.7</v>
      </c>
      <c r="G41" s="393">
        <v>149.1</v>
      </c>
      <c r="H41" s="1119">
        <v>467.6</v>
      </c>
      <c r="I41" s="549">
        <v>165</v>
      </c>
    </row>
    <row r="42" spans="1:9">
      <c r="A42" s="259"/>
      <c r="B42" s="98" t="s">
        <v>19</v>
      </c>
      <c r="C42" s="404">
        <v>8107.8</v>
      </c>
      <c r="D42" s="404">
        <v>7527.8</v>
      </c>
      <c r="E42" s="404">
        <v>1496.5</v>
      </c>
      <c r="F42" s="404">
        <v>220.8</v>
      </c>
      <c r="G42" s="393">
        <v>130</v>
      </c>
      <c r="H42" s="1119">
        <v>374.6</v>
      </c>
      <c r="I42" s="549">
        <v>106.1</v>
      </c>
    </row>
    <row r="43" spans="1:9">
      <c r="A43" s="259"/>
      <c r="B43" s="114"/>
      <c r="C43" s="404"/>
      <c r="D43" s="404"/>
      <c r="E43" s="404"/>
      <c r="F43" s="404"/>
      <c r="G43" s="393"/>
      <c r="H43" s="393"/>
      <c r="I43" s="549"/>
    </row>
    <row r="44" spans="1:9">
      <c r="A44" s="259">
        <v>2019</v>
      </c>
      <c r="B44" s="98" t="s">
        <v>20</v>
      </c>
      <c r="C44" s="404">
        <v>7337.5</v>
      </c>
      <c r="D44" s="404">
        <v>6727.9</v>
      </c>
      <c r="E44" s="404">
        <v>1213.3</v>
      </c>
      <c r="F44" s="404">
        <v>252.6</v>
      </c>
      <c r="G44" s="393">
        <v>139.9</v>
      </c>
      <c r="H44" s="393">
        <v>394.6</v>
      </c>
      <c r="I44" s="549">
        <v>92.6</v>
      </c>
    </row>
    <row r="45" spans="1:9">
      <c r="A45" s="259"/>
      <c r="B45" s="98" t="s">
        <v>21</v>
      </c>
      <c r="C45" s="404">
        <v>7470.6</v>
      </c>
      <c r="D45" s="404">
        <v>6883</v>
      </c>
      <c r="E45" s="404">
        <v>1175.0999999999999</v>
      </c>
      <c r="F45" s="404">
        <v>241.7</v>
      </c>
      <c r="G45" s="393">
        <v>148.4</v>
      </c>
      <c r="H45" s="393">
        <v>424.2</v>
      </c>
      <c r="I45" s="549">
        <v>107.8</v>
      </c>
    </row>
    <row r="46" spans="1:9">
      <c r="A46" s="259"/>
      <c r="B46" s="98" t="s">
        <v>22</v>
      </c>
      <c r="C46" s="404">
        <v>8197.5</v>
      </c>
      <c r="D46" s="404">
        <v>7615.5</v>
      </c>
      <c r="E46" s="404">
        <v>1242.4000000000001</v>
      </c>
      <c r="F46" s="404">
        <v>280.3</v>
      </c>
      <c r="G46" s="393">
        <v>155.5</v>
      </c>
      <c r="H46" s="393">
        <v>455.5</v>
      </c>
      <c r="I46" s="549">
        <v>188.9</v>
      </c>
    </row>
    <row r="47" spans="1:9">
      <c r="A47" s="259"/>
      <c r="B47" s="114" t="s">
        <v>74</v>
      </c>
      <c r="C47" s="392">
        <v>103.5</v>
      </c>
      <c r="D47" s="392">
        <v>103.9</v>
      </c>
      <c r="E47" s="392">
        <v>86.6</v>
      </c>
      <c r="F47" s="392">
        <v>101.2</v>
      </c>
      <c r="G47" s="873">
        <v>116.5</v>
      </c>
      <c r="H47" s="873">
        <v>114.5</v>
      </c>
      <c r="I47" s="550">
        <v>159.19999999999999</v>
      </c>
    </row>
    <row r="48" spans="1:9">
      <c r="A48" s="259"/>
      <c r="B48" s="114" t="s">
        <v>75</v>
      </c>
      <c r="C48" s="392">
        <v>108.4</v>
      </c>
      <c r="D48" s="392">
        <v>109.1</v>
      </c>
      <c r="E48" s="392">
        <v>105.1</v>
      </c>
      <c r="F48" s="392">
        <v>114.7</v>
      </c>
      <c r="G48" s="873">
        <v>106.1</v>
      </c>
      <c r="H48" s="873">
        <v>108.3</v>
      </c>
      <c r="I48" s="550">
        <v>174.8</v>
      </c>
    </row>
    <row r="49" spans="1:9">
      <c r="A49" s="1597" t="s">
        <v>598</v>
      </c>
      <c r="B49" s="1597"/>
      <c r="C49" s="1597"/>
      <c r="D49" s="1597"/>
      <c r="E49" s="1597"/>
      <c r="F49" s="1597"/>
      <c r="G49" s="1597"/>
      <c r="H49" s="1597"/>
      <c r="I49" s="1597"/>
    </row>
    <row r="50" spans="1:9">
      <c r="A50" s="1597" t="s">
        <v>599</v>
      </c>
      <c r="B50" s="1597"/>
      <c r="C50" s="1597"/>
      <c r="D50" s="1597"/>
      <c r="E50" s="1597"/>
      <c r="F50" s="1597"/>
      <c r="G50" s="1597"/>
      <c r="H50" s="1597"/>
      <c r="I50" s="1597"/>
    </row>
    <row r="51" spans="1:9">
      <c r="A51" s="1598" t="s">
        <v>600</v>
      </c>
      <c r="B51" s="1598"/>
      <c r="C51" s="1598"/>
      <c r="D51" s="1598"/>
      <c r="E51" s="1598"/>
      <c r="F51" s="1598"/>
      <c r="G51" s="1598"/>
      <c r="H51" s="1598"/>
      <c r="I51" s="1598"/>
    </row>
    <row r="52" spans="1:9">
      <c r="A52" s="1598" t="s">
        <v>601</v>
      </c>
      <c r="B52" s="1598"/>
      <c r="C52" s="1598"/>
      <c r="D52" s="1598"/>
      <c r="E52" s="1598"/>
      <c r="F52" s="1598"/>
      <c r="G52" s="1598"/>
      <c r="H52" s="1598"/>
      <c r="I52" s="1598"/>
    </row>
  </sheetData>
  <mergeCells count="19">
    <mergeCell ref="A49:I49"/>
    <mergeCell ref="A50:I50"/>
    <mergeCell ref="A51:I51"/>
    <mergeCell ref="A52:I52"/>
    <mergeCell ref="A4:E4"/>
    <mergeCell ref="H4:I4"/>
    <mergeCell ref="A5:D5"/>
    <mergeCell ref="H5:I5"/>
    <mergeCell ref="A6:B9"/>
    <mergeCell ref="C6:C8"/>
    <mergeCell ref="D6:H6"/>
    <mergeCell ref="D7:D8"/>
    <mergeCell ref="C9:I9"/>
    <mergeCell ref="A1:D1"/>
    <mergeCell ref="E1:F1"/>
    <mergeCell ref="H1:I1"/>
    <mergeCell ref="A2:D2"/>
    <mergeCell ref="E2:F2"/>
    <mergeCell ref="H2:I2"/>
  </mergeCells>
  <hyperlinks>
    <hyperlink ref="H1:I1" location="'Spis tablic     List of tables'!A53" display="Powrót do spisu tablic"/>
    <hyperlink ref="H2" location="'Spis tablic     List of tables'!A1" display="Return to list tables"/>
    <hyperlink ref="H2:I2" location="'Spis tablic     List of tables'!A53" display="Return to list of tables"/>
    <hyperlink ref="H1:I2" location="'Spis tablic     List of tables'!A51" display="Powrót do spisu tablic"/>
  </hyperlinks>
  <pageMargins left="0.7" right="0.7" top="0.75" bottom="0.75" header="0.3" footer="0.3"/>
  <pageSetup paperSize="9"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3"/>
  <sheetViews>
    <sheetView showGridLines="0" zoomScaleNormal="100" workbookViewId="0">
      <selection sqref="A1:E1"/>
    </sheetView>
  </sheetViews>
  <sheetFormatPr defaultRowHeight="15"/>
  <cols>
    <col min="1" max="1" width="6.42578125" customWidth="1"/>
    <col min="2" max="2" width="17.85546875" customWidth="1"/>
    <col min="3" max="12" width="11.85546875" customWidth="1"/>
  </cols>
  <sheetData>
    <row r="1" spans="1:12">
      <c r="A1" s="1273" t="s">
        <v>36</v>
      </c>
      <c r="B1" s="1273"/>
      <c r="C1" s="1273"/>
      <c r="D1" s="1273"/>
      <c r="E1" s="1273"/>
      <c r="F1" s="53"/>
      <c r="G1" s="54"/>
      <c r="H1" s="54"/>
      <c r="I1" s="54"/>
      <c r="J1" s="59"/>
      <c r="K1" s="1292" t="s">
        <v>1</v>
      </c>
      <c r="L1" s="1292"/>
    </row>
    <row r="2" spans="1:12">
      <c r="A2" s="1246" t="s">
        <v>29</v>
      </c>
      <c r="B2" s="1246"/>
      <c r="C2" s="1246"/>
      <c r="D2" s="1246"/>
      <c r="E2" s="1246"/>
      <c r="F2" s="60"/>
      <c r="G2" s="54"/>
      <c r="H2" s="54"/>
      <c r="I2" s="54"/>
      <c r="J2" s="59"/>
      <c r="K2" s="1293" t="s">
        <v>3</v>
      </c>
      <c r="L2" s="1293"/>
    </row>
    <row r="3" spans="1:12">
      <c r="A3" s="1242" t="s">
        <v>42</v>
      </c>
      <c r="B3" s="1243"/>
      <c r="C3" s="1231" t="s">
        <v>43</v>
      </c>
      <c r="D3" s="1231"/>
      <c r="E3" s="1231"/>
      <c r="F3" s="1231"/>
      <c r="G3" s="1231"/>
      <c r="H3" s="1231"/>
      <c r="I3" s="1231"/>
      <c r="J3" s="1231"/>
      <c r="K3" s="1231"/>
      <c r="L3" s="1233"/>
    </row>
    <row r="4" spans="1:12">
      <c r="A4" s="1244"/>
      <c r="B4" s="1245"/>
      <c r="C4" s="1235"/>
      <c r="D4" s="1235"/>
      <c r="E4" s="1235"/>
      <c r="F4" s="1235"/>
      <c r="G4" s="1235"/>
      <c r="H4" s="1235"/>
      <c r="I4" s="1235"/>
      <c r="J4" s="1235"/>
      <c r="K4" s="1235"/>
      <c r="L4" s="1236"/>
    </row>
    <row r="5" spans="1:12">
      <c r="A5" s="1244"/>
      <c r="B5" s="1245"/>
      <c r="C5" s="1237" t="s">
        <v>44</v>
      </c>
      <c r="D5" s="1237"/>
      <c r="E5" s="1237" t="s">
        <v>1812</v>
      </c>
      <c r="F5" s="1237"/>
      <c r="G5" s="1237" t="s">
        <v>1167</v>
      </c>
      <c r="H5" s="1237"/>
      <c r="I5" s="1237" t="s">
        <v>1813</v>
      </c>
      <c r="J5" s="1237"/>
      <c r="K5" s="1237" t="s">
        <v>1779</v>
      </c>
      <c r="L5" s="1290"/>
    </row>
    <row r="6" spans="1:12">
      <c r="A6" s="1244"/>
      <c r="B6" s="1245"/>
      <c r="C6" s="1232"/>
      <c r="D6" s="1232"/>
      <c r="E6" s="1232"/>
      <c r="F6" s="1232"/>
      <c r="G6" s="1232"/>
      <c r="H6" s="1232"/>
      <c r="I6" s="1232"/>
      <c r="J6" s="1232"/>
      <c r="K6" s="1232"/>
      <c r="L6" s="1234"/>
    </row>
    <row r="7" spans="1:12">
      <c r="A7" s="1244"/>
      <c r="B7" s="1245"/>
      <c r="C7" s="1232"/>
      <c r="D7" s="1232"/>
      <c r="E7" s="1232"/>
      <c r="F7" s="1232"/>
      <c r="G7" s="1232"/>
      <c r="H7" s="1232"/>
      <c r="I7" s="1232"/>
      <c r="J7" s="1232"/>
      <c r="K7" s="1232"/>
      <c r="L7" s="1234"/>
    </row>
    <row r="8" spans="1:12">
      <c r="A8" s="1244"/>
      <c r="B8" s="1245"/>
      <c r="C8" s="1232"/>
      <c r="D8" s="1232"/>
      <c r="E8" s="1232"/>
      <c r="F8" s="1232"/>
      <c r="G8" s="1232"/>
      <c r="H8" s="1232"/>
      <c r="I8" s="1232"/>
      <c r="J8" s="1232"/>
      <c r="K8" s="1232"/>
      <c r="L8" s="1234"/>
    </row>
    <row r="9" spans="1:12">
      <c r="A9" s="1244"/>
      <c r="B9" s="1245"/>
      <c r="C9" s="1232"/>
      <c r="D9" s="1232"/>
      <c r="E9" s="1232"/>
      <c r="F9" s="1232"/>
      <c r="G9" s="1232"/>
      <c r="H9" s="1232"/>
      <c r="I9" s="1232"/>
      <c r="J9" s="1232"/>
      <c r="K9" s="1232"/>
      <c r="L9" s="1234"/>
    </row>
    <row r="10" spans="1:12">
      <c r="A10" s="1244"/>
      <c r="B10" s="1245"/>
      <c r="C10" s="1232"/>
      <c r="D10" s="1232"/>
      <c r="E10" s="1232"/>
      <c r="F10" s="1232"/>
      <c r="G10" s="1232"/>
      <c r="H10" s="1232"/>
      <c r="I10" s="1232"/>
      <c r="J10" s="1232"/>
      <c r="K10" s="1232"/>
      <c r="L10" s="1234"/>
    </row>
    <row r="11" spans="1:12">
      <c r="A11" s="1265"/>
      <c r="B11" s="1266"/>
      <c r="C11" s="61" t="s">
        <v>9</v>
      </c>
      <c r="D11" s="61" t="s">
        <v>10</v>
      </c>
      <c r="E11" s="61" t="s">
        <v>9</v>
      </c>
      <c r="F11" s="61" t="s">
        <v>10</v>
      </c>
      <c r="G11" s="61" t="s">
        <v>9</v>
      </c>
      <c r="H11" s="61" t="s">
        <v>10</v>
      </c>
      <c r="I11" s="61" t="s">
        <v>9</v>
      </c>
      <c r="J11" s="61" t="s">
        <v>10</v>
      </c>
      <c r="K11" s="61" t="s">
        <v>9</v>
      </c>
      <c r="L11" s="62" t="s">
        <v>10</v>
      </c>
    </row>
    <row r="12" spans="1:12">
      <c r="A12" s="35"/>
      <c r="B12" s="36"/>
      <c r="C12" s="38"/>
      <c r="D12" s="38"/>
      <c r="E12" s="38"/>
      <c r="F12" s="38"/>
      <c r="G12" s="38"/>
      <c r="H12" s="38"/>
      <c r="I12" s="38"/>
      <c r="J12" s="38"/>
      <c r="K12" s="38"/>
      <c r="L12" s="41"/>
    </row>
    <row r="13" spans="1:12">
      <c r="A13" s="42">
        <v>2017</v>
      </c>
      <c r="B13" s="43" t="s">
        <v>11</v>
      </c>
      <c r="C13" s="544">
        <v>106</v>
      </c>
      <c r="D13" s="544" t="s">
        <v>12</v>
      </c>
      <c r="E13" s="544">
        <v>97.6</v>
      </c>
      <c r="F13" s="544" t="s">
        <v>12</v>
      </c>
      <c r="G13" s="544">
        <v>106.6</v>
      </c>
      <c r="H13" s="544" t="s">
        <v>12</v>
      </c>
      <c r="I13" s="544">
        <v>97.5</v>
      </c>
      <c r="J13" s="544" t="s">
        <v>12</v>
      </c>
      <c r="K13" s="544">
        <v>102.3</v>
      </c>
      <c r="L13" s="545" t="s">
        <v>12</v>
      </c>
    </row>
    <row r="14" spans="1:12">
      <c r="A14" s="42">
        <v>2018</v>
      </c>
      <c r="B14" s="43" t="s">
        <v>11</v>
      </c>
      <c r="C14" s="544">
        <v>106.6</v>
      </c>
      <c r="D14" s="544" t="s">
        <v>12</v>
      </c>
      <c r="E14" s="544">
        <v>94.5</v>
      </c>
      <c r="F14" s="544" t="s">
        <v>12</v>
      </c>
      <c r="G14" s="544">
        <v>107</v>
      </c>
      <c r="H14" s="544" t="s">
        <v>12</v>
      </c>
      <c r="I14" s="544">
        <v>102.8</v>
      </c>
      <c r="J14" s="544" t="s">
        <v>12</v>
      </c>
      <c r="K14" s="544">
        <v>102.5</v>
      </c>
      <c r="L14" s="545" t="s">
        <v>12</v>
      </c>
    </row>
    <row r="15" spans="1:12">
      <c r="A15" s="47"/>
      <c r="B15" s="43"/>
      <c r="C15" s="601"/>
      <c r="D15" s="601"/>
      <c r="E15" s="601"/>
      <c r="F15" s="601"/>
      <c r="G15" s="601"/>
      <c r="H15" s="601"/>
      <c r="I15" s="601"/>
      <c r="J15" s="601"/>
      <c r="K15" s="601"/>
      <c r="L15" s="687"/>
    </row>
    <row r="16" spans="1:12">
      <c r="A16" s="42">
        <v>2018</v>
      </c>
      <c r="B16" s="43" t="s">
        <v>20</v>
      </c>
      <c r="C16" s="544">
        <v>104.7</v>
      </c>
      <c r="D16" s="544">
        <v>101.3</v>
      </c>
      <c r="E16" s="544">
        <v>69.900000000000006</v>
      </c>
      <c r="F16" s="544">
        <v>33.6</v>
      </c>
      <c r="G16" s="544">
        <v>105.3</v>
      </c>
      <c r="H16" s="544">
        <v>102.3</v>
      </c>
      <c r="I16" s="544">
        <v>98.2</v>
      </c>
      <c r="J16" s="544">
        <v>100.1</v>
      </c>
      <c r="K16" s="544">
        <v>101.9</v>
      </c>
      <c r="L16" s="545">
        <v>84.9</v>
      </c>
    </row>
    <row r="17" spans="1:12">
      <c r="A17" s="47"/>
      <c r="B17" s="43" t="s">
        <v>21</v>
      </c>
      <c r="C17" s="544">
        <v>107.7</v>
      </c>
      <c r="D17" s="544">
        <v>89.5</v>
      </c>
      <c r="E17" s="544">
        <v>161.5</v>
      </c>
      <c r="F17" s="544">
        <v>123</v>
      </c>
      <c r="G17" s="544">
        <v>107.2</v>
      </c>
      <c r="H17" s="544">
        <v>88.5</v>
      </c>
      <c r="I17" s="544">
        <v>113.1</v>
      </c>
      <c r="J17" s="544">
        <v>103.5</v>
      </c>
      <c r="K17" s="544">
        <v>104.8</v>
      </c>
      <c r="L17" s="545">
        <v>98.8</v>
      </c>
    </row>
    <row r="18" spans="1:12">
      <c r="A18" s="47"/>
      <c r="B18" s="43" t="s">
        <v>22</v>
      </c>
      <c r="C18" s="544">
        <v>105.5</v>
      </c>
      <c r="D18" s="544">
        <v>113.2</v>
      </c>
      <c r="E18" s="544">
        <v>88.7</v>
      </c>
      <c r="F18" s="544">
        <v>99.9</v>
      </c>
      <c r="G18" s="544">
        <v>105.8</v>
      </c>
      <c r="H18" s="544">
        <v>114.4</v>
      </c>
      <c r="I18" s="544">
        <v>102.7</v>
      </c>
      <c r="J18" s="544">
        <v>97.5</v>
      </c>
      <c r="K18" s="544">
        <v>102.2</v>
      </c>
      <c r="L18" s="545">
        <v>108.2</v>
      </c>
    </row>
    <row r="19" spans="1:12">
      <c r="A19" s="30"/>
      <c r="B19" s="18" t="s">
        <v>23</v>
      </c>
      <c r="C19" s="544">
        <v>113</v>
      </c>
      <c r="D19" s="544">
        <v>95.3</v>
      </c>
      <c r="E19" s="857">
        <v>61.2</v>
      </c>
      <c r="F19" s="857">
        <v>117.7</v>
      </c>
      <c r="G19" s="866">
        <v>113.6</v>
      </c>
      <c r="H19" s="523">
        <v>95.4</v>
      </c>
      <c r="I19" s="866">
        <v>113.4</v>
      </c>
      <c r="J19" s="866">
        <v>91.8</v>
      </c>
      <c r="K19" s="866">
        <v>103.2</v>
      </c>
      <c r="L19" s="867">
        <v>95.9</v>
      </c>
    </row>
    <row r="20" spans="1:12">
      <c r="A20" s="30"/>
      <c r="B20" s="18" t="s">
        <v>24</v>
      </c>
      <c r="C20" s="544">
        <v>104.8</v>
      </c>
      <c r="D20" s="544">
        <v>104.7</v>
      </c>
      <c r="E20" s="857">
        <v>159.69999999999999</v>
      </c>
      <c r="F20" s="857">
        <v>225.3</v>
      </c>
      <c r="G20" s="866">
        <v>104.3</v>
      </c>
      <c r="H20" s="523">
        <v>104.5</v>
      </c>
      <c r="I20" s="866">
        <v>109.5</v>
      </c>
      <c r="J20" s="866">
        <v>97.6</v>
      </c>
      <c r="K20" s="866">
        <v>101.8</v>
      </c>
      <c r="L20" s="867">
        <v>103.3</v>
      </c>
    </row>
    <row r="21" spans="1:12">
      <c r="A21" s="30"/>
      <c r="B21" s="18" t="s">
        <v>25</v>
      </c>
      <c r="C21" s="544">
        <v>103.4</v>
      </c>
      <c r="D21" s="544">
        <v>100.2</v>
      </c>
      <c r="E21" s="857">
        <v>101.7</v>
      </c>
      <c r="F21" s="857">
        <v>63.5</v>
      </c>
      <c r="G21" s="857">
        <v>103</v>
      </c>
      <c r="H21" s="523">
        <v>100.9</v>
      </c>
      <c r="I21" s="866">
        <v>112.2</v>
      </c>
      <c r="J21" s="866">
        <v>90.8</v>
      </c>
      <c r="K21" s="866">
        <v>104.1</v>
      </c>
      <c r="L21" s="867">
        <v>105.9</v>
      </c>
    </row>
    <row r="22" spans="1:12">
      <c r="A22" s="23"/>
      <c r="B22" s="18" t="s">
        <v>13</v>
      </c>
      <c r="C22" s="544">
        <v>110.6</v>
      </c>
      <c r="D22" s="544">
        <v>98.4</v>
      </c>
      <c r="E22" s="857">
        <v>113.1</v>
      </c>
      <c r="F22" s="857">
        <v>86.4</v>
      </c>
      <c r="G22" s="857">
        <v>110.9</v>
      </c>
      <c r="H22" s="523">
        <v>98.7</v>
      </c>
      <c r="I22" s="866">
        <v>107.1</v>
      </c>
      <c r="J22" s="866">
        <v>91.1</v>
      </c>
      <c r="K22" s="866">
        <v>103.8</v>
      </c>
      <c r="L22" s="867">
        <v>103.5</v>
      </c>
    </row>
    <row r="23" spans="1:12">
      <c r="A23" s="23"/>
      <c r="B23" s="18" t="s">
        <v>15</v>
      </c>
      <c r="C23" s="544">
        <v>102.6</v>
      </c>
      <c r="D23" s="544">
        <v>103.5</v>
      </c>
      <c r="E23" s="857">
        <v>59.3</v>
      </c>
      <c r="F23" s="857">
        <v>111.1</v>
      </c>
      <c r="G23" s="857">
        <v>102.8</v>
      </c>
      <c r="H23" s="523">
        <v>103.2</v>
      </c>
      <c r="I23" s="866">
        <v>106.6</v>
      </c>
      <c r="J23" s="866">
        <v>108.1</v>
      </c>
      <c r="K23" s="866">
        <v>104.3</v>
      </c>
      <c r="L23" s="867">
        <v>102.8</v>
      </c>
    </row>
    <row r="24" spans="1:12">
      <c r="A24" s="23"/>
      <c r="B24" s="18" t="s">
        <v>16</v>
      </c>
      <c r="C24" s="544">
        <v>104.9</v>
      </c>
      <c r="D24" s="544">
        <v>101.8</v>
      </c>
      <c r="E24" s="857">
        <v>161.5</v>
      </c>
      <c r="F24" s="857">
        <v>189.7</v>
      </c>
      <c r="G24" s="857">
        <v>104.7</v>
      </c>
      <c r="H24" s="523">
        <v>101.3</v>
      </c>
      <c r="I24" s="857">
        <v>100.3</v>
      </c>
      <c r="J24" s="857">
        <v>105</v>
      </c>
      <c r="K24" s="857">
        <v>102.8</v>
      </c>
      <c r="L24" s="867">
        <v>93.3</v>
      </c>
    </row>
    <row r="25" spans="1:12">
      <c r="A25" s="30"/>
      <c r="B25" s="43" t="s">
        <v>17</v>
      </c>
      <c r="C25" s="544">
        <v>109.9</v>
      </c>
      <c r="D25" s="544">
        <v>106.8</v>
      </c>
      <c r="E25" s="857">
        <v>78.900000000000006</v>
      </c>
      <c r="F25" s="857">
        <v>58.4</v>
      </c>
      <c r="G25" s="857">
        <v>110.9</v>
      </c>
      <c r="H25" s="523">
        <v>107.8</v>
      </c>
      <c r="I25" s="857">
        <v>99.1</v>
      </c>
      <c r="J25" s="857">
        <v>101</v>
      </c>
      <c r="K25" s="857">
        <v>101.8</v>
      </c>
      <c r="L25" s="867">
        <v>96.1</v>
      </c>
    </row>
    <row r="26" spans="1:12">
      <c r="A26" s="30"/>
      <c r="B26" s="43" t="s">
        <v>18</v>
      </c>
      <c r="C26" s="544">
        <v>106.7</v>
      </c>
      <c r="D26" s="544">
        <v>96.2</v>
      </c>
      <c r="E26" s="857">
        <v>155.1</v>
      </c>
      <c r="F26" s="857">
        <v>136</v>
      </c>
      <c r="G26" s="857">
        <v>107.4</v>
      </c>
      <c r="H26" s="523">
        <v>95.5</v>
      </c>
      <c r="I26" s="857">
        <v>91</v>
      </c>
      <c r="J26" s="857">
        <v>106.1</v>
      </c>
      <c r="K26" s="857">
        <v>100.7</v>
      </c>
      <c r="L26" s="867">
        <v>98.8</v>
      </c>
    </row>
    <row r="27" spans="1:12">
      <c r="A27" s="30"/>
      <c r="B27" s="43" t="s">
        <v>19</v>
      </c>
      <c r="C27" s="544">
        <v>108</v>
      </c>
      <c r="D27" s="544">
        <v>98.9</v>
      </c>
      <c r="E27" s="857">
        <v>50.8</v>
      </c>
      <c r="F27" s="857">
        <v>50.4</v>
      </c>
      <c r="G27" s="857">
        <v>109.5</v>
      </c>
      <c r="H27" s="523">
        <v>98.8</v>
      </c>
      <c r="I27" s="857">
        <v>94.6</v>
      </c>
      <c r="J27" s="857">
        <v>104</v>
      </c>
      <c r="K27" s="857">
        <v>100</v>
      </c>
      <c r="L27" s="867">
        <v>111.5</v>
      </c>
    </row>
    <row r="28" spans="1:12">
      <c r="A28" s="47"/>
      <c r="B28" s="43"/>
      <c r="C28" s="601"/>
      <c r="D28" s="601"/>
      <c r="E28" s="601"/>
      <c r="F28" s="601"/>
      <c r="G28" s="601"/>
      <c r="H28" s="601"/>
      <c r="I28" s="601"/>
      <c r="J28" s="601"/>
      <c r="K28" s="601"/>
      <c r="L28" s="687"/>
    </row>
    <row r="29" spans="1:12">
      <c r="A29" s="42">
        <v>2019</v>
      </c>
      <c r="B29" s="43" t="s">
        <v>20</v>
      </c>
      <c r="C29" s="544">
        <v>97.2</v>
      </c>
      <c r="D29" s="544">
        <v>91.1</v>
      </c>
      <c r="E29" s="544">
        <v>130.1</v>
      </c>
      <c r="F29" s="544">
        <v>86.1</v>
      </c>
      <c r="G29" s="544">
        <v>96.4</v>
      </c>
      <c r="H29" s="544">
        <v>90.1</v>
      </c>
      <c r="I29" s="544">
        <v>106.1</v>
      </c>
      <c r="J29" s="544">
        <v>112.3</v>
      </c>
      <c r="K29" s="544">
        <v>105.8</v>
      </c>
      <c r="L29" s="545">
        <v>89.7</v>
      </c>
    </row>
    <row r="30" spans="1:12">
      <c r="A30" s="47"/>
      <c r="B30" s="43" t="s">
        <v>21</v>
      </c>
      <c r="C30" s="544">
        <v>108.2</v>
      </c>
      <c r="D30" s="544">
        <v>99.7</v>
      </c>
      <c r="E30" s="544">
        <v>97.9</v>
      </c>
      <c r="F30" s="544">
        <v>92.5</v>
      </c>
      <c r="G30" s="544">
        <v>109</v>
      </c>
      <c r="H30" s="544">
        <v>100.1</v>
      </c>
      <c r="I30" s="544">
        <v>99.4</v>
      </c>
      <c r="J30" s="544">
        <v>96.9</v>
      </c>
      <c r="K30" s="544">
        <v>95.4</v>
      </c>
      <c r="L30" s="545">
        <v>89.1</v>
      </c>
    </row>
    <row r="31" spans="1:12">
      <c r="A31" s="47"/>
      <c r="B31" s="43" t="s">
        <v>22</v>
      </c>
      <c r="C31" s="544">
        <v>103.5</v>
      </c>
      <c r="D31" s="544">
        <v>108.4</v>
      </c>
      <c r="E31" s="544">
        <v>139</v>
      </c>
      <c r="F31" s="544">
        <v>141.9</v>
      </c>
      <c r="G31" s="544">
        <v>103.9</v>
      </c>
      <c r="H31" s="544">
        <v>109.1</v>
      </c>
      <c r="I31" s="544">
        <v>95.4</v>
      </c>
      <c r="J31" s="544">
        <v>93.7</v>
      </c>
      <c r="K31" s="544">
        <v>97.5</v>
      </c>
      <c r="L31" s="545">
        <v>110.6</v>
      </c>
    </row>
    <row r="32" spans="1:12" ht="16.5" customHeight="1">
      <c r="A32" s="1229" t="s">
        <v>45</v>
      </c>
      <c r="B32" s="1229"/>
      <c r="C32" s="1229"/>
      <c r="D32" s="1229"/>
      <c r="E32" s="1229"/>
      <c r="F32" s="1229"/>
      <c r="G32" s="1229"/>
      <c r="H32" s="1229"/>
      <c r="I32" s="1229"/>
      <c r="J32" s="1229"/>
      <c r="K32" s="1229"/>
      <c r="L32" s="1229"/>
    </row>
    <row r="33" spans="1:12">
      <c r="A33" s="1291" t="s">
        <v>46</v>
      </c>
      <c r="B33" s="1291"/>
      <c r="C33" s="1291"/>
      <c r="D33" s="1291"/>
      <c r="E33" s="1291"/>
      <c r="F33" s="1291"/>
      <c r="G33" s="1291"/>
      <c r="H33" s="1291"/>
      <c r="I33" s="1291"/>
      <c r="J33" s="1291"/>
      <c r="K33" s="1291"/>
      <c r="L33" s="1291"/>
    </row>
  </sheetData>
  <mergeCells count="13">
    <mergeCell ref="K5:L10"/>
    <mergeCell ref="A32:L32"/>
    <mergeCell ref="A33:L33"/>
    <mergeCell ref="A1:E1"/>
    <mergeCell ref="K1:L1"/>
    <mergeCell ref="A2:E2"/>
    <mergeCell ref="K2:L2"/>
    <mergeCell ref="A3:B11"/>
    <mergeCell ref="C3:L4"/>
    <mergeCell ref="C5:D10"/>
    <mergeCell ref="E5:F10"/>
    <mergeCell ref="G5:H10"/>
    <mergeCell ref="I5:J10"/>
  </mergeCells>
  <hyperlinks>
    <hyperlink ref="K1" location="'Spis tablic     List of tables'!A6" display="Powrót do spisu tablic"/>
    <hyperlink ref="K1:K2" location="'Spis tablic     List of tables'!A6" display="Powrót do spisu tablic"/>
    <hyperlink ref="K1:L2" location="'Spis tablic     List of tables'!A7" display="Powrót do spisu tablic"/>
  </hyperlinks>
  <pageMargins left="0.7" right="0.7" top="0.75" bottom="0.75" header="0.3" footer="0.3"/>
  <pageSetup paperSize="9" scale="90"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49"/>
  <sheetViews>
    <sheetView showGridLines="0" zoomScaleNormal="100" workbookViewId="0">
      <selection sqref="A1:F1"/>
    </sheetView>
  </sheetViews>
  <sheetFormatPr defaultRowHeight="15"/>
  <cols>
    <col min="1" max="1" width="6.42578125" customWidth="1"/>
    <col min="2" max="2" width="17.85546875" customWidth="1"/>
    <col min="3" max="3" width="11" customWidth="1"/>
    <col min="4" max="4" width="13.85546875" customWidth="1"/>
    <col min="5" max="5" width="11" customWidth="1"/>
    <col min="6" max="6" width="11.7109375" customWidth="1"/>
    <col min="7" max="7" width="15.42578125" customWidth="1"/>
    <col min="8" max="8" width="14.28515625" customWidth="1"/>
    <col min="9" max="9" width="11" customWidth="1"/>
    <col min="10" max="10" width="13" customWidth="1"/>
  </cols>
  <sheetData>
    <row r="1" spans="1:10">
      <c r="A1" s="1324" t="s">
        <v>602</v>
      </c>
      <c r="B1" s="1324"/>
      <c r="C1" s="1324"/>
      <c r="D1" s="1324"/>
      <c r="E1" s="1324"/>
      <c r="F1" s="1324"/>
      <c r="G1" s="226"/>
      <c r="H1" s="226"/>
      <c r="I1" s="1671" t="s">
        <v>1</v>
      </c>
      <c r="J1" s="1671"/>
    </row>
    <row r="2" spans="1:10">
      <c r="A2" s="1541" t="s">
        <v>603</v>
      </c>
      <c r="B2" s="1672"/>
      <c r="C2" s="1672"/>
      <c r="D2" s="1672"/>
      <c r="E2" s="1672"/>
      <c r="F2" s="357"/>
      <c r="G2" s="226"/>
      <c r="H2" s="226"/>
      <c r="I2" s="1667" t="s">
        <v>3</v>
      </c>
      <c r="J2" s="1667"/>
    </row>
    <row r="3" spans="1:10">
      <c r="A3" s="1327" t="s">
        <v>604</v>
      </c>
      <c r="B3" s="1327"/>
      <c r="C3" s="1670"/>
      <c r="D3" s="1670"/>
      <c r="E3" s="1670"/>
      <c r="F3" s="1670"/>
      <c r="G3" s="1670"/>
      <c r="H3" s="1670"/>
      <c r="I3" s="467"/>
      <c r="J3" s="468"/>
    </row>
    <row r="4" spans="1:10">
      <c r="A4" s="1329"/>
      <c r="B4" s="1329"/>
      <c r="C4" s="1673"/>
      <c r="D4" s="1673"/>
      <c r="E4" s="1673"/>
      <c r="F4" s="1673"/>
      <c r="G4" s="1673"/>
      <c r="H4" s="1673"/>
      <c r="I4" s="468"/>
      <c r="J4" s="1674" t="s">
        <v>1687</v>
      </c>
    </row>
    <row r="5" spans="1:10" ht="109.5">
      <c r="A5" s="1329"/>
      <c r="B5" s="1329"/>
      <c r="C5" s="359" t="s">
        <v>1681</v>
      </c>
      <c r="D5" s="359" t="s">
        <v>1682</v>
      </c>
      <c r="E5" s="359" t="s">
        <v>1683</v>
      </c>
      <c r="F5" s="359" t="s">
        <v>1684</v>
      </c>
      <c r="G5" s="359" t="s">
        <v>1688</v>
      </c>
      <c r="H5" s="469" t="s">
        <v>1685</v>
      </c>
      <c r="I5" s="470" t="s">
        <v>1686</v>
      </c>
      <c r="J5" s="1675"/>
    </row>
    <row r="6" spans="1:10">
      <c r="A6" s="1331"/>
      <c r="B6" s="1331"/>
      <c r="C6" s="1337" t="s">
        <v>1590</v>
      </c>
      <c r="D6" s="1338"/>
      <c r="E6" s="1338"/>
      <c r="F6" s="1338"/>
      <c r="G6" s="1338"/>
      <c r="H6" s="1338"/>
      <c r="I6" s="1338"/>
      <c r="J6" s="1338"/>
    </row>
    <row r="7" spans="1:10">
      <c r="A7" s="259"/>
      <c r="B7" s="114"/>
      <c r="C7" s="466"/>
      <c r="D7" s="466"/>
      <c r="E7" s="466"/>
      <c r="F7" s="466"/>
      <c r="G7" s="466"/>
      <c r="H7" s="466"/>
      <c r="I7" s="466"/>
      <c r="J7" s="403"/>
    </row>
    <row r="8" spans="1:10">
      <c r="A8" s="259">
        <v>2017</v>
      </c>
      <c r="B8" s="43" t="s">
        <v>11</v>
      </c>
      <c r="C8" s="404">
        <v>6302.9</v>
      </c>
      <c r="D8" s="404">
        <v>7548.9</v>
      </c>
      <c r="E8" s="857">
        <v>814.4</v>
      </c>
      <c r="F8" s="404">
        <v>3036.2</v>
      </c>
      <c r="G8" s="404">
        <v>991.2</v>
      </c>
      <c r="H8" s="404">
        <v>2629.6</v>
      </c>
      <c r="I8" s="404">
        <v>1665.9</v>
      </c>
      <c r="J8" s="549">
        <v>4335.8</v>
      </c>
    </row>
    <row r="9" spans="1:10">
      <c r="A9" s="259"/>
      <c r="B9" s="114" t="s">
        <v>74</v>
      </c>
      <c r="C9" s="392">
        <v>111.4</v>
      </c>
      <c r="D9" s="392">
        <v>89.7</v>
      </c>
      <c r="E9" s="392">
        <v>119.6</v>
      </c>
      <c r="F9" s="392">
        <v>137.19999999999999</v>
      </c>
      <c r="G9" s="392">
        <v>57.3</v>
      </c>
      <c r="H9" s="392">
        <v>82.6</v>
      </c>
      <c r="I9" s="392">
        <v>102.4</v>
      </c>
      <c r="J9" s="550">
        <v>97.5</v>
      </c>
    </row>
    <row r="10" spans="1:10">
      <c r="A10" s="259"/>
      <c r="B10" s="114"/>
      <c r="C10" s="404"/>
      <c r="D10" s="404"/>
      <c r="E10" s="404"/>
      <c r="F10" s="404"/>
      <c r="G10" s="404"/>
      <c r="H10" s="404"/>
      <c r="I10" s="404"/>
      <c r="J10" s="549"/>
    </row>
    <row r="11" spans="1:10">
      <c r="A11" s="259">
        <v>2018</v>
      </c>
      <c r="B11" s="43" t="s">
        <v>552</v>
      </c>
      <c r="C11" s="404">
        <v>911.4</v>
      </c>
      <c r="D11" s="404">
        <v>984.6</v>
      </c>
      <c r="E11" s="404">
        <v>121</v>
      </c>
      <c r="F11" s="404">
        <v>477.8</v>
      </c>
      <c r="G11" s="404">
        <v>184.9</v>
      </c>
      <c r="H11" s="404">
        <v>362.5</v>
      </c>
      <c r="I11" s="404">
        <v>271.5</v>
      </c>
      <c r="J11" s="549">
        <v>848.4</v>
      </c>
    </row>
    <row r="12" spans="1:10">
      <c r="A12" s="263"/>
      <c r="B12" s="43" t="s">
        <v>211</v>
      </c>
      <c r="C12" s="404">
        <v>1420.6</v>
      </c>
      <c r="D12" s="404">
        <v>1486.8</v>
      </c>
      <c r="E12" s="404">
        <v>186.4</v>
      </c>
      <c r="F12" s="404">
        <v>744.5</v>
      </c>
      <c r="G12" s="404">
        <v>289.60000000000002</v>
      </c>
      <c r="H12" s="404">
        <v>504.3</v>
      </c>
      <c r="I12" s="404">
        <v>419.5</v>
      </c>
      <c r="J12" s="549">
        <v>1245.4000000000001</v>
      </c>
    </row>
    <row r="13" spans="1:10">
      <c r="A13" s="259"/>
      <c r="B13" s="33" t="s">
        <v>92</v>
      </c>
      <c r="C13" s="404">
        <v>1912</v>
      </c>
      <c r="D13" s="404">
        <v>2054.3000000000002</v>
      </c>
      <c r="E13" s="471">
        <v>253.3</v>
      </c>
      <c r="F13" s="404">
        <v>1000.8</v>
      </c>
      <c r="G13" s="549">
        <v>402.2</v>
      </c>
      <c r="H13" s="404">
        <v>724</v>
      </c>
      <c r="I13" s="404">
        <v>570.1</v>
      </c>
      <c r="J13" s="549">
        <v>1623.1</v>
      </c>
    </row>
    <row r="14" spans="1:10">
      <c r="A14" s="259"/>
      <c r="B14" s="33" t="s">
        <v>93</v>
      </c>
      <c r="C14" s="404">
        <v>2441.1</v>
      </c>
      <c r="D14" s="404">
        <v>2565.6</v>
      </c>
      <c r="E14" s="471">
        <v>314.39999999999998</v>
      </c>
      <c r="F14" s="404">
        <v>1270.8</v>
      </c>
      <c r="G14" s="549">
        <v>493.3</v>
      </c>
      <c r="H14" s="404">
        <v>949.5</v>
      </c>
      <c r="I14" s="404">
        <v>702.9</v>
      </c>
      <c r="J14" s="549">
        <v>1957.9</v>
      </c>
    </row>
    <row r="15" spans="1:10">
      <c r="A15" s="259"/>
      <c r="B15" s="33" t="s">
        <v>61</v>
      </c>
      <c r="C15" s="404">
        <v>2977.3</v>
      </c>
      <c r="D15" s="404">
        <v>3138.9</v>
      </c>
      <c r="E15" s="471">
        <v>376.5</v>
      </c>
      <c r="F15" s="404">
        <v>1540.7</v>
      </c>
      <c r="G15" s="549">
        <v>601.5</v>
      </c>
      <c r="H15" s="404">
        <v>1155.7</v>
      </c>
      <c r="I15" s="404">
        <v>840.6</v>
      </c>
      <c r="J15" s="549">
        <v>2287.8000000000002</v>
      </c>
    </row>
    <row r="16" spans="1:10">
      <c r="A16" s="263"/>
      <c r="B16" s="33" t="s">
        <v>85</v>
      </c>
      <c r="C16" s="404">
        <v>3503.8</v>
      </c>
      <c r="D16" s="404">
        <v>3692.9</v>
      </c>
      <c r="E16" s="471">
        <v>444.1</v>
      </c>
      <c r="F16" s="404">
        <v>1783.1</v>
      </c>
      <c r="G16" s="549">
        <v>697.5</v>
      </c>
      <c r="H16" s="404">
        <v>1364.1</v>
      </c>
      <c r="I16" s="404">
        <v>992.7</v>
      </c>
      <c r="J16" s="549">
        <v>2591.3000000000002</v>
      </c>
    </row>
    <row r="17" spans="1:10">
      <c r="A17" s="263"/>
      <c r="B17" s="33" t="s">
        <v>86</v>
      </c>
      <c r="C17" s="404">
        <v>4015.3</v>
      </c>
      <c r="D17" s="404">
        <v>4247.3</v>
      </c>
      <c r="E17" s="471">
        <v>496.7</v>
      </c>
      <c r="F17" s="404">
        <v>2012.4</v>
      </c>
      <c r="G17" s="549">
        <v>790.3</v>
      </c>
      <c r="H17" s="404">
        <v>1537.8</v>
      </c>
      <c r="I17" s="404">
        <v>1116.2</v>
      </c>
      <c r="J17" s="549">
        <v>2915.1</v>
      </c>
    </row>
    <row r="18" spans="1:10">
      <c r="A18" s="263"/>
      <c r="B18" s="33" t="s">
        <v>87</v>
      </c>
      <c r="C18" s="404">
        <v>4541.8</v>
      </c>
      <c r="D18" s="404">
        <v>4881.8999999999996</v>
      </c>
      <c r="E18" s="471">
        <v>566.70000000000005</v>
      </c>
      <c r="F18" s="404">
        <v>2271.5</v>
      </c>
      <c r="G18" s="549">
        <v>907.7</v>
      </c>
      <c r="H18" s="404">
        <v>1722.1</v>
      </c>
      <c r="I18" s="404">
        <v>1295.5</v>
      </c>
      <c r="J18" s="549">
        <v>3255.1</v>
      </c>
    </row>
    <row r="19" spans="1:10">
      <c r="A19" s="263"/>
      <c r="B19" s="43" t="s">
        <v>549</v>
      </c>
      <c r="C19" s="404">
        <v>5161.1000000000004</v>
      </c>
      <c r="D19" s="404">
        <v>5477.4</v>
      </c>
      <c r="E19" s="471">
        <v>644.70000000000005</v>
      </c>
      <c r="F19" s="404">
        <v>2555.1</v>
      </c>
      <c r="G19" s="549">
        <v>1033.4000000000001</v>
      </c>
      <c r="H19" s="404">
        <v>1942.6</v>
      </c>
      <c r="I19" s="404">
        <v>1463.2</v>
      </c>
      <c r="J19" s="549">
        <v>3596.1</v>
      </c>
    </row>
    <row r="20" spans="1:10">
      <c r="A20" s="263"/>
      <c r="B20" s="43" t="s">
        <v>550</v>
      </c>
      <c r="C20" s="404">
        <v>5739.2</v>
      </c>
      <c r="D20" s="404">
        <v>6107</v>
      </c>
      <c r="E20" s="471">
        <v>716.3</v>
      </c>
      <c r="F20" s="404">
        <v>2813.7</v>
      </c>
      <c r="G20" s="549">
        <v>1139.0999999999999</v>
      </c>
      <c r="H20" s="404">
        <v>2208.6999999999998</v>
      </c>
      <c r="I20" s="404">
        <v>1624.6</v>
      </c>
      <c r="J20" s="549">
        <v>3967.8</v>
      </c>
    </row>
    <row r="21" spans="1:10">
      <c r="A21" s="263"/>
      <c r="B21" s="43" t="s">
        <v>11</v>
      </c>
      <c r="C21" s="404">
        <v>6209.7</v>
      </c>
      <c r="D21" s="404">
        <v>6665.8</v>
      </c>
      <c r="E21" s="471">
        <v>789.5</v>
      </c>
      <c r="F21" s="404">
        <v>3047.5</v>
      </c>
      <c r="G21" s="549">
        <v>1236.4000000000001</v>
      </c>
      <c r="H21" s="404">
        <v>2476.5</v>
      </c>
      <c r="I21" s="404">
        <v>1756.4</v>
      </c>
      <c r="J21" s="549">
        <v>4364.7</v>
      </c>
    </row>
    <row r="22" spans="1:10">
      <c r="A22" s="263"/>
      <c r="B22" s="114" t="s">
        <v>74</v>
      </c>
      <c r="C22" s="392">
        <v>99.5</v>
      </c>
      <c r="D22" s="392">
        <v>93.1</v>
      </c>
      <c r="E22" s="392">
        <v>97.3</v>
      </c>
      <c r="F22" s="392">
        <v>103</v>
      </c>
      <c r="G22" s="392">
        <v>119.7</v>
      </c>
      <c r="H22" s="392">
        <v>96</v>
      </c>
      <c r="I22" s="392">
        <v>112.3</v>
      </c>
      <c r="J22" s="550">
        <v>102.8</v>
      </c>
    </row>
    <row r="23" spans="1:10">
      <c r="A23" s="259"/>
      <c r="B23" s="114"/>
      <c r="C23" s="392"/>
      <c r="D23" s="392"/>
      <c r="E23" s="392"/>
      <c r="F23" s="392"/>
      <c r="G23" s="858"/>
      <c r="H23" s="392"/>
      <c r="I23" s="392"/>
      <c r="J23" s="859"/>
    </row>
    <row r="24" spans="1:10">
      <c r="A24" s="259">
        <v>2019</v>
      </c>
      <c r="B24" s="43" t="s">
        <v>552</v>
      </c>
      <c r="C24" s="404">
        <v>1023.2</v>
      </c>
      <c r="D24" s="404">
        <v>1094.8</v>
      </c>
      <c r="E24" s="404">
        <v>116.7</v>
      </c>
      <c r="F24" s="404">
        <v>423.8</v>
      </c>
      <c r="G24" s="404">
        <v>209.7</v>
      </c>
      <c r="H24" s="404">
        <v>443.1</v>
      </c>
      <c r="I24" s="404">
        <v>293</v>
      </c>
      <c r="J24" s="549">
        <v>875.3</v>
      </c>
    </row>
    <row r="25" spans="1:10">
      <c r="A25" s="263"/>
      <c r="B25" s="43" t="s">
        <v>211</v>
      </c>
      <c r="C25" s="404">
        <v>1600.5</v>
      </c>
      <c r="D25" s="404">
        <v>1679.4</v>
      </c>
      <c r="E25" s="404">
        <v>170.6</v>
      </c>
      <c r="F25" s="404">
        <v>676.6</v>
      </c>
      <c r="G25" s="404">
        <v>339.2</v>
      </c>
      <c r="H25" s="404">
        <v>695.3</v>
      </c>
      <c r="I25" s="404">
        <v>449.7</v>
      </c>
      <c r="J25" s="549">
        <v>1247.5</v>
      </c>
    </row>
    <row r="26" spans="1:10">
      <c r="A26" s="259"/>
      <c r="B26" s="114" t="s">
        <v>74</v>
      </c>
      <c r="C26" s="392">
        <v>114.3</v>
      </c>
      <c r="D26" s="392">
        <v>107.7</v>
      </c>
      <c r="E26" s="392">
        <v>91.3</v>
      </c>
      <c r="F26" s="392">
        <v>90.7</v>
      </c>
      <c r="G26" s="392">
        <v>114.2</v>
      </c>
      <c r="H26" s="392">
        <v>146</v>
      </c>
      <c r="I26" s="392">
        <v>110.8</v>
      </c>
      <c r="J26" s="550">
        <v>97.8</v>
      </c>
    </row>
    <row r="27" spans="1:10">
      <c r="A27" s="259"/>
      <c r="B27" s="114"/>
      <c r="C27" s="392"/>
      <c r="D27" s="392"/>
      <c r="E27" s="392"/>
      <c r="F27" s="392"/>
      <c r="G27" s="858"/>
      <c r="H27" s="392"/>
      <c r="I27" s="392"/>
      <c r="J27" s="859"/>
    </row>
    <row r="28" spans="1:10">
      <c r="A28" s="259">
        <v>2018</v>
      </c>
      <c r="B28" s="98" t="s">
        <v>20</v>
      </c>
      <c r="C28" s="404">
        <v>423</v>
      </c>
      <c r="D28" s="404">
        <v>500.3</v>
      </c>
      <c r="E28" s="404">
        <v>53.5</v>
      </c>
      <c r="F28" s="404">
        <v>228.8</v>
      </c>
      <c r="G28" s="404">
        <v>87</v>
      </c>
      <c r="H28" s="404">
        <v>221.2</v>
      </c>
      <c r="I28" s="404">
        <v>132.9</v>
      </c>
      <c r="J28" s="549">
        <v>409.5</v>
      </c>
    </row>
    <row r="29" spans="1:10">
      <c r="A29" s="259"/>
      <c r="B29" s="98" t="s">
        <v>21</v>
      </c>
      <c r="C29" s="404">
        <v>485.9</v>
      </c>
      <c r="D29" s="404">
        <v>492.4</v>
      </c>
      <c r="E29" s="404">
        <v>58.8</v>
      </c>
      <c r="F29" s="404">
        <v>244.8</v>
      </c>
      <c r="G29" s="404">
        <v>97.9</v>
      </c>
      <c r="H29" s="404">
        <v>133.19999999999999</v>
      </c>
      <c r="I29" s="404">
        <v>138.30000000000001</v>
      </c>
      <c r="J29" s="549">
        <v>434.5</v>
      </c>
    </row>
    <row r="30" spans="1:10">
      <c r="A30" s="259"/>
      <c r="B30" s="98" t="s">
        <v>22</v>
      </c>
      <c r="C30" s="404">
        <v>509.3</v>
      </c>
      <c r="D30" s="404">
        <v>501.8</v>
      </c>
      <c r="E30" s="404">
        <v>65.599999999999994</v>
      </c>
      <c r="F30" s="404">
        <v>263.8</v>
      </c>
      <c r="G30" s="404">
        <v>105.2</v>
      </c>
      <c r="H30" s="404">
        <v>130.6</v>
      </c>
      <c r="I30" s="404">
        <v>149.69999999999999</v>
      </c>
      <c r="J30" s="549">
        <v>408.1</v>
      </c>
    </row>
    <row r="31" spans="1:10">
      <c r="A31" s="259"/>
      <c r="B31" s="33" t="s">
        <v>23</v>
      </c>
      <c r="C31" s="404">
        <v>455.4</v>
      </c>
      <c r="D31" s="404">
        <v>539.4</v>
      </c>
      <c r="E31" s="404">
        <v>62.7</v>
      </c>
      <c r="F31" s="404">
        <v>241.9</v>
      </c>
      <c r="G31" s="549">
        <v>111.2</v>
      </c>
      <c r="H31" s="404">
        <v>154.5</v>
      </c>
      <c r="I31" s="404">
        <v>139</v>
      </c>
      <c r="J31" s="549">
        <v>377.6</v>
      </c>
    </row>
    <row r="32" spans="1:10">
      <c r="A32" s="259"/>
      <c r="B32" s="33" t="s">
        <v>24</v>
      </c>
      <c r="C32" s="404">
        <v>492.6</v>
      </c>
      <c r="D32" s="404">
        <v>512.29999999999995</v>
      </c>
      <c r="E32" s="404">
        <v>61.1</v>
      </c>
      <c r="F32" s="404">
        <v>270.8</v>
      </c>
      <c r="G32" s="549">
        <v>108</v>
      </c>
      <c r="H32" s="404">
        <v>215.4</v>
      </c>
      <c r="I32" s="404">
        <v>143.80000000000001</v>
      </c>
      <c r="J32" s="549">
        <v>363.1</v>
      </c>
    </row>
    <row r="33" spans="1:10">
      <c r="A33" s="259"/>
      <c r="B33" s="33" t="s">
        <v>25</v>
      </c>
      <c r="C33" s="404">
        <v>538</v>
      </c>
      <c r="D33" s="404">
        <v>575.70000000000005</v>
      </c>
      <c r="E33" s="404">
        <v>63.1</v>
      </c>
      <c r="F33" s="404">
        <v>268.2</v>
      </c>
      <c r="G33" s="549">
        <v>109.3</v>
      </c>
      <c r="H33" s="404">
        <v>202.4</v>
      </c>
      <c r="I33" s="404">
        <v>135.19999999999999</v>
      </c>
      <c r="J33" s="549">
        <v>328.5</v>
      </c>
    </row>
    <row r="34" spans="1:10">
      <c r="A34" s="259"/>
      <c r="B34" s="33" t="s">
        <v>13</v>
      </c>
      <c r="C34" s="404">
        <v>512</v>
      </c>
      <c r="D34" s="404">
        <v>543.1</v>
      </c>
      <c r="E34" s="404">
        <v>66.599999999999994</v>
      </c>
      <c r="F34" s="404">
        <v>240.1</v>
      </c>
      <c r="G34" s="549">
        <v>96.4</v>
      </c>
      <c r="H34" s="404">
        <v>195.3</v>
      </c>
      <c r="I34" s="404">
        <v>116.1</v>
      </c>
      <c r="J34" s="549">
        <v>298.7</v>
      </c>
    </row>
    <row r="35" spans="1:10">
      <c r="A35" s="259"/>
      <c r="B35" s="33" t="s">
        <v>15</v>
      </c>
      <c r="C35" s="404">
        <v>510</v>
      </c>
      <c r="D35" s="404">
        <v>554.1</v>
      </c>
      <c r="E35" s="404">
        <v>62.2</v>
      </c>
      <c r="F35" s="404">
        <v>227.6</v>
      </c>
      <c r="G35" s="549">
        <v>94.8</v>
      </c>
      <c r="H35" s="404">
        <v>159.19999999999999</v>
      </c>
      <c r="I35" s="404">
        <v>119.1</v>
      </c>
      <c r="J35" s="549">
        <v>323.3</v>
      </c>
    </row>
    <row r="36" spans="1:10">
      <c r="A36" s="259"/>
      <c r="B36" s="33" t="s">
        <v>16</v>
      </c>
      <c r="C36" s="404">
        <v>523.79999999999995</v>
      </c>
      <c r="D36" s="404">
        <v>633.9</v>
      </c>
      <c r="E36" s="404">
        <v>70.3</v>
      </c>
      <c r="F36" s="404">
        <v>255.8</v>
      </c>
      <c r="G36" s="549">
        <v>105.1</v>
      </c>
      <c r="H36" s="404">
        <v>187.1</v>
      </c>
      <c r="I36" s="404">
        <v>179.3</v>
      </c>
      <c r="J36" s="549">
        <v>339.8</v>
      </c>
    </row>
    <row r="37" spans="1:10">
      <c r="A37" s="259"/>
      <c r="B37" s="43" t="s">
        <v>17</v>
      </c>
      <c r="C37" s="404">
        <v>587.79999999999995</v>
      </c>
      <c r="D37" s="404">
        <v>592.5</v>
      </c>
      <c r="E37" s="404">
        <v>77.3</v>
      </c>
      <c r="F37" s="404">
        <v>282.89999999999998</v>
      </c>
      <c r="G37" s="549">
        <v>120</v>
      </c>
      <c r="H37" s="404">
        <v>166.6</v>
      </c>
      <c r="I37" s="404">
        <v>158.1</v>
      </c>
      <c r="J37" s="549">
        <v>341.7</v>
      </c>
    </row>
    <row r="38" spans="1:10">
      <c r="A38" s="259"/>
      <c r="B38" s="43" t="s">
        <v>18</v>
      </c>
      <c r="C38" s="404">
        <v>560.20000000000005</v>
      </c>
      <c r="D38" s="404">
        <v>629.6</v>
      </c>
      <c r="E38" s="404">
        <v>72.599999999999994</v>
      </c>
      <c r="F38" s="404">
        <v>257.60000000000002</v>
      </c>
      <c r="G38" s="549">
        <v>105.3</v>
      </c>
      <c r="H38" s="404">
        <v>250.5</v>
      </c>
      <c r="I38" s="404">
        <v>163.1</v>
      </c>
      <c r="J38" s="549">
        <v>373.5</v>
      </c>
    </row>
    <row r="39" spans="1:10">
      <c r="A39" s="259"/>
      <c r="B39" s="43" t="s">
        <v>19</v>
      </c>
      <c r="C39" s="404">
        <v>442.4</v>
      </c>
      <c r="D39" s="404">
        <v>566.9</v>
      </c>
      <c r="E39" s="404">
        <v>73.599999999999994</v>
      </c>
      <c r="F39" s="404">
        <v>236.3</v>
      </c>
      <c r="G39" s="549">
        <v>96</v>
      </c>
      <c r="H39" s="404">
        <v>269.10000000000002</v>
      </c>
      <c r="I39" s="404">
        <v>127.9</v>
      </c>
      <c r="J39" s="549">
        <v>396.6</v>
      </c>
    </row>
    <row r="40" spans="1:10">
      <c r="A40" s="259"/>
      <c r="B40" s="114"/>
      <c r="C40" s="392"/>
      <c r="D40" s="392"/>
      <c r="E40" s="392"/>
      <c r="F40" s="392"/>
      <c r="G40" s="858"/>
      <c r="H40" s="392"/>
      <c r="I40" s="392"/>
      <c r="J40" s="859"/>
    </row>
    <row r="41" spans="1:10">
      <c r="A41" s="259">
        <v>2019</v>
      </c>
      <c r="B41" s="98" t="s">
        <v>20</v>
      </c>
      <c r="C41" s="404">
        <v>492.2</v>
      </c>
      <c r="D41" s="404">
        <v>523.20000000000005</v>
      </c>
      <c r="E41" s="404">
        <v>52.7</v>
      </c>
      <c r="F41" s="404">
        <v>213.1</v>
      </c>
      <c r="G41" s="404">
        <v>98.9</v>
      </c>
      <c r="H41" s="404">
        <v>185.5</v>
      </c>
      <c r="I41" s="404">
        <v>153.4</v>
      </c>
      <c r="J41" s="549">
        <v>442.7</v>
      </c>
    </row>
    <row r="42" spans="1:10">
      <c r="A42" s="259"/>
      <c r="B42" s="98" t="s">
        <v>21</v>
      </c>
      <c r="C42" s="404">
        <v>524.4</v>
      </c>
      <c r="D42" s="404">
        <v>577.9</v>
      </c>
      <c r="E42" s="404">
        <v>64.7</v>
      </c>
      <c r="F42" s="404">
        <v>210.5</v>
      </c>
      <c r="G42" s="404">
        <v>111</v>
      </c>
      <c r="H42" s="404">
        <v>246.7</v>
      </c>
      <c r="I42" s="404">
        <v>150.1</v>
      </c>
      <c r="J42" s="549">
        <v>437.3</v>
      </c>
    </row>
    <row r="43" spans="1:10">
      <c r="A43" s="259"/>
      <c r="B43" s="98" t="s">
        <v>22</v>
      </c>
      <c r="C43" s="404">
        <v>574.9</v>
      </c>
      <c r="D43" s="404">
        <v>575.70000000000005</v>
      </c>
      <c r="E43" s="404">
        <v>54.4</v>
      </c>
      <c r="F43" s="404">
        <v>243.7</v>
      </c>
      <c r="G43" s="404">
        <v>127.6</v>
      </c>
      <c r="H43" s="404">
        <v>238.3</v>
      </c>
      <c r="I43" s="404">
        <v>158</v>
      </c>
      <c r="J43" s="549">
        <v>405.9</v>
      </c>
    </row>
    <row r="44" spans="1:10">
      <c r="A44" s="259"/>
      <c r="B44" s="114" t="s">
        <v>74</v>
      </c>
      <c r="C44" s="392">
        <v>112.4</v>
      </c>
      <c r="D44" s="392">
        <v>109.5</v>
      </c>
      <c r="E44" s="392">
        <v>83.2</v>
      </c>
      <c r="F44" s="392">
        <v>93.2</v>
      </c>
      <c r="G44" s="392">
        <v>117.4</v>
      </c>
      <c r="H44" s="392">
        <v>190.6</v>
      </c>
      <c r="I44" s="392">
        <v>107.5</v>
      </c>
      <c r="J44" s="550">
        <v>95.4</v>
      </c>
    </row>
    <row r="45" spans="1:10">
      <c r="A45" s="259"/>
      <c r="B45" s="114" t="s">
        <v>75</v>
      </c>
      <c r="C45" s="392">
        <v>107.3</v>
      </c>
      <c r="D45" s="392">
        <v>100.7</v>
      </c>
      <c r="E45" s="392">
        <v>84.2</v>
      </c>
      <c r="F45" s="392">
        <v>116.1</v>
      </c>
      <c r="G45" s="392">
        <v>114.5</v>
      </c>
      <c r="H45" s="392">
        <v>93.8</v>
      </c>
      <c r="I45" s="392">
        <v>105</v>
      </c>
      <c r="J45" s="550">
        <v>93.7</v>
      </c>
    </row>
    <row r="46" spans="1:10">
      <c r="A46" s="1597" t="s">
        <v>598</v>
      </c>
      <c r="B46" s="1597"/>
      <c r="C46" s="1597"/>
      <c r="D46" s="1597"/>
      <c r="E46" s="1597"/>
      <c r="F46" s="1597"/>
      <c r="G46" s="1597"/>
      <c r="H46" s="1597"/>
      <c r="I46" s="1597"/>
      <c r="J46" s="1597"/>
    </row>
    <row r="47" spans="1:10">
      <c r="A47" s="1597" t="s">
        <v>599</v>
      </c>
      <c r="B47" s="1597"/>
      <c r="C47" s="1597"/>
      <c r="D47" s="1597"/>
      <c r="E47" s="1597"/>
      <c r="F47" s="1597"/>
      <c r="G47" s="1597"/>
      <c r="H47" s="1597"/>
      <c r="I47" s="1597"/>
      <c r="J47" s="1597"/>
    </row>
    <row r="48" spans="1:10">
      <c r="A48" s="1598" t="s">
        <v>600</v>
      </c>
      <c r="B48" s="1598"/>
      <c r="C48" s="1598"/>
      <c r="D48" s="1598"/>
      <c r="E48" s="1598"/>
      <c r="F48" s="1598"/>
      <c r="G48" s="1598"/>
      <c r="H48" s="1598"/>
      <c r="I48" s="1598"/>
      <c r="J48" s="1598"/>
    </row>
    <row r="49" spans="1:10">
      <c r="A49" s="1598" t="s">
        <v>601</v>
      </c>
      <c r="B49" s="1598"/>
      <c r="C49" s="1598"/>
      <c r="D49" s="1598"/>
      <c r="E49" s="1598"/>
      <c r="F49" s="1598"/>
      <c r="G49" s="1598"/>
      <c r="H49" s="1598"/>
      <c r="I49" s="1598"/>
      <c r="J49" s="1598"/>
    </row>
  </sheetData>
  <mergeCells count="13">
    <mergeCell ref="A46:J46"/>
    <mergeCell ref="A47:J47"/>
    <mergeCell ref="A48:J48"/>
    <mergeCell ref="A49:J49"/>
    <mergeCell ref="A1:F1"/>
    <mergeCell ref="I1:J1"/>
    <mergeCell ref="A2:E2"/>
    <mergeCell ref="I2:J2"/>
    <mergeCell ref="A3:B6"/>
    <mergeCell ref="C3:H3"/>
    <mergeCell ref="C4:H4"/>
    <mergeCell ref="J4:J5"/>
    <mergeCell ref="C6:J6"/>
  </mergeCells>
  <hyperlinks>
    <hyperlink ref="I1:J1" location="'Spis tablic     List of tables'!A54" display="Powrót do spisu tablic"/>
    <hyperlink ref="I2" location="'Spis tablic     List of tables'!A1" display="Return to list tables"/>
    <hyperlink ref="I2:J2" location="'Spis tablic     List of tables'!A54" display="Return to list of tables"/>
    <hyperlink ref="I1:J2" location="'Spis tablic     List of tables'!A52" display="Powrót do spisu tablic"/>
  </hyperlinks>
  <pageMargins left="0.7" right="0.7" top="0.75" bottom="0.75" header="0.3" footer="0.3"/>
  <pageSetup paperSize="9" scale="59"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F1"/>
    </sheetView>
  </sheetViews>
  <sheetFormatPr defaultRowHeight="15"/>
  <cols>
    <col min="1" max="1" width="6.42578125" customWidth="1"/>
    <col min="2" max="2" width="17.85546875" customWidth="1"/>
    <col min="3" max="9" width="15.85546875" customWidth="1"/>
  </cols>
  <sheetData>
    <row r="1" spans="1:9">
      <c r="A1" s="1676" t="s">
        <v>605</v>
      </c>
      <c r="B1" s="1676"/>
      <c r="C1" s="1676"/>
      <c r="D1" s="1676"/>
      <c r="E1" s="1676"/>
      <c r="F1" s="1676"/>
      <c r="G1" s="72"/>
      <c r="H1" s="395" t="s">
        <v>1</v>
      </c>
      <c r="I1" s="395"/>
    </row>
    <row r="2" spans="1:9">
      <c r="A2" s="1510" t="s">
        <v>606</v>
      </c>
      <c r="B2" s="1677"/>
      <c r="C2" s="1677"/>
      <c r="D2" s="1677"/>
      <c r="E2" s="1677"/>
      <c r="F2" s="1677"/>
      <c r="G2" s="72"/>
      <c r="H2" s="396" t="s">
        <v>3</v>
      </c>
      <c r="I2" s="396"/>
    </row>
    <row r="3" spans="1:9">
      <c r="A3" s="1327" t="s">
        <v>78</v>
      </c>
      <c r="B3" s="1328"/>
      <c r="C3" s="1515" t="s">
        <v>1690</v>
      </c>
      <c r="D3" s="1515" t="s">
        <v>1691</v>
      </c>
      <c r="E3" s="1333" t="s">
        <v>1692</v>
      </c>
      <c r="F3" s="362"/>
      <c r="G3" s="1680" t="s">
        <v>1025</v>
      </c>
      <c r="H3" s="1515" t="s">
        <v>607</v>
      </c>
      <c r="I3" s="1333" t="s">
        <v>608</v>
      </c>
    </row>
    <row r="4" spans="1:9" ht="61.5" customHeight="1">
      <c r="A4" s="1329"/>
      <c r="B4" s="1330"/>
      <c r="C4" s="1678"/>
      <c r="D4" s="1678"/>
      <c r="E4" s="1514"/>
      <c r="F4" s="359" t="s">
        <v>609</v>
      </c>
      <c r="G4" s="1681"/>
      <c r="H4" s="1336"/>
      <c r="I4" s="1505"/>
    </row>
    <row r="5" spans="1:9" ht="21" customHeight="1">
      <c r="A5" s="1331"/>
      <c r="B5" s="1332"/>
      <c r="C5" s="1460" t="s">
        <v>584</v>
      </c>
      <c r="D5" s="1682"/>
      <c r="E5" s="1682"/>
      <c r="F5" s="1683"/>
      <c r="G5" s="1460" t="s">
        <v>584</v>
      </c>
      <c r="H5" s="1473"/>
      <c r="I5" s="1473"/>
    </row>
    <row r="6" spans="1:9">
      <c r="A6" s="96"/>
      <c r="B6" s="97"/>
      <c r="C6" s="361"/>
      <c r="D6" s="472"/>
      <c r="E6" s="472"/>
      <c r="F6" s="472"/>
      <c r="G6" s="361"/>
      <c r="H6" s="361"/>
      <c r="I6" s="360"/>
    </row>
    <row r="7" spans="1:9">
      <c r="A7" s="259">
        <v>2017</v>
      </c>
      <c r="B7" s="43" t="s">
        <v>11</v>
      </c>
      <c r="C7" s="860">
        <v>102272</v>
      </c>
      <c r="D7" s="860">
        <v>69709</v>
      </c>
      <c r="E7" s="860">
        <v>21424</v>
      </c>
      <c r="F7" s="860">
        <v>16689</v>
      </c>
      <c r="G7" s="860">
        <v>46067</v>
      </c>
      <c r="H7" s="860">
        <v>58786</v>
      </c>
      <c r="I7" s="860">
        <v>51109</v>
      </c>
    </row>
    <row r="8" spans="1:9">
      <c r="A8" s="474"/>
      <c r="B8" s="114" t="s">
        <v>74</v>
      </c>
      <c r="C8" s="861">
        <v>112.6</v>
      </c>
      <c r="D8" s="861">
        <v>91.4</v>
      </c>
      <c r="E8" s="861">
        <v>103.4</v>
      </c>
      <c r="F8" s="861">
        <v>105.6</v>
      </c>
      <c r="G8" s="861">
        <v>84.2</v>
      </c>
      <c r="H8" s="861">
        <v>100.9</v>
      </c>
      <c r="I8" s="861">
        <v>99.5</v>
      </c>
    </row>
    <row r="9" spans="1:9">
      <c r="A9" s="473"/>
      <c r="B9" s="114"/>
      <c r="C9" s="550"/>
      <c r="D9" s="550"/>
      <c r="E9" s="550"/>
      <c r="F9" s="550"/>
      <c r="G9" s="550"/>
      <c r="H9" s="550"/>
      <c r="I9" s="550"/>
    </row>
    <row r="10" spans="1:9">
      <c r="A10" s="259">
        <v>2018</v>
      </c>
      <c r="B10" s="43" t="s">
        <v>552</v>
      </c>
      <c r="C10" s="860">
        <v>17760</v>
      </c>
      <c r="D10" s="860">
        <v>11359</v>
      </c>
      <c r="E10" s="860">
        <v>3103</v>
      </c>
      <c r="F10" s="860">
        <v>2548</v>
      </c>
      <c r="G10" s="860">
        <v>7021</v>
      </c>
      <c r="H10" s="860">
        <v>10315</v>
      </c>
      <c r="I10" s="860">
        <v>7638</v>
      </c>
    </row>
    <row r="11" spans="1:9">
      <c r="A11" s="259"/>
      <c r="B11" s="43" t="s">
        <v>211</v>
      </c>
      <c r="C11" s="860">
        <v>27115</v>
      </c>
      <c r="D11" s="860">
        <v>18042</v>
      </c>
      <c r="E11" s="860">
        <v>4821</v>
      </c>
      <c r="F11" s="860">
        <v>3955</v>
      </c>
      <c r="G11" s="860">
        <v>11492</v>
      </c>
      <c r="H11" s="860">
        <v>16701</v>
      </c>
      <c r="I11" s="860">
        <v>11728</v>
      </c>
    </row>
    <row r="12" spans="1:9">
      <c r="A12" s="259"/>
      <c r="B12" s="43" t="s">
        <v>92</v>
      </c>
      <c r="C12" s="860">
        <v>35195</v>
      </c>
      <c r="D12" s="860">
        <v>24821</v>
      </c>
      <c r="E12" s="860">
        <v>6533</v>
      </c>
      <c r="F12" s="860">
        <v>5391</v>
      </c>
      <c r="G12" s="860">
        <v>14840</v>
      </c>
      <c r="H12" s="860">
        <v>22191</v>
      </c>
      <c r="I12" s="860">
        <v>15421</v>
      </c>
    </row>
    <row r="13" spans="1:9">
      <c r="A13" s="259"/>
      <c r="B13" s="33" t="s">
        <v>93</v>
      </c>
      <c r="C13" s="860">
        <v>44311</v>
      </c>
      <c r="D13" s="860">
        <v>32026</v>
      </c>
      <c r="E13" s="860">
        <v>8254</v>
      </c>
      <c r="F13" s="860">
        <v>6934</v>
      </c>
      <c r="G13" s="860">
        <v>18357</v>
      </c>
      <c r="H13" s="860">
        <v>26838</v>
      </c>
      <c r="I13" s="860">
        <v>19215</v>
      </c>
    </row>
    <row r="14" spans="1:9">
      <c r="A14" s="259"/>
      <c r="B14" s="33" t="s">
        <v>61</v>
      </c>
      <c r="C14" s="860">
        <v>53183</v>
      </c>
      <c r="D14" s="860">
        <v>39067</v>
      </c>
      <c r="E14" s="860">
        <v>9768</v>
      </c>
      <c r="F14" s="860">
        <v>8247</v>
      </c>
      <c r="G14" s="860">
        <v>22267</v>
      </c>
      <c r="H14" s="860">
        <v>31222</v>
      </c>
      <c r="I14" s="860">
        <v>23184</v>
      </c>
    </row>
    <row r="15" spans="1:9">
      <c r="A15" s="263"/>
      <c r="B15" s="33" t="s">
        <v>85</v>
      </c>
      <c r="C15" s="860">
        <v>64521</v>
      </c>
      <c r="D15" s="860">
        <v>46195</v>
      </c>
      <c r="E15" s="860">
        <v>11416</v>
      </c>
      <c r="F15" s="860">
        <v>9674</v>
      </c>
      <c r="G15" s="860">
        <v>25769</v>
      </c>
      <c r="H15" s="860">
        <v>35081</v>
      </c>
      <c r="I15" s="860">
        <v>27312</v>
      </c>
    </row>
    <row r="16" spans="1:9">
      <c r="A16" s="263"/>
      <c r="B16" s="33" t="s">
        <v>86</v>
      </c>
      <c r="C16" s="860">
        <v>73562</v>
      </c>
      <c r="D16" s="860">
        <v>53528</v>
      </c>
      <c r="E16" s="860">
        <v>12765</v>
      </c>
      <c r="F16" s="860">
        <v>10987</v>
      </c>
      <c r="G16" s="860">
        <v>29544</v>
      </c>
      <c r="H16" s="860">
        <v>40198</v>
      </c>
      <c r="I16" s="860">
        <v>31370</v>
      </c>
    </row>
    <row r="17" spans="1:9">
      <c r="A17" s="263"/>
      <c r="B17" s="33" t="s">
        <v>87</v>
      </c>
      <c r="C17" s="860">
        <v>82851</v>
      </c>
      <c r="D17" s="860">
        <v>60230</v>
      </c>
      <c r="E17" s="860">
        <v>13866</v>
      </c>
      <c r="F17" s="860">
        <v>12011</v>
      </c>
      <c r="G17" s="860">
        <v>34468</v>
      </c>
      <c r="H17" s="860">
        <v>45006</v>
      </c>
      <c r="I17" s="860">
        <v>37294</v>
      </c>
    </row>
    <row r="18" spans="1:9">
      <c r="A18" s="263"/>
      <c r="B18" s="43" t="s">
        <v>549</v>
      </c>
      <c r="C18" s="860">
        <v>92305</v>
      </c>
      <c r="D18" s="860">
        <v>68172</v>
      </c>
      <c r="E18" s="860">
        <v>15181</v>
      </c>
      <c r="F18" s="860">
        <v>13197</v>
      </c>
      <c r="G18" s="860">
        <v>39468</v>
      </c>
      <c r="H18" s="860">
        <v>51108</v>
      </c>
      <c r="I18" s="860">
        <v>41779</v>
      </c>
    </row>
    <row r="19" spans="1:9">
      <c r="A19" s="263"/>
      <c r="B19" s="43" t="s">
        <v>550</v>
      </c>
      <c r="C19" s="860">
        <v>103387</v>
      </c>
      <c r="D19" s="860">
        <v>74988</v>
      </c>
      <c r="E19" s="860">
        <v>16331</v>
      </c>
      <c r="F19" s="860">
        <v>14146</v>
      </c>
      <c r="G19" s="860">
        <v>44344</v>
      </c>
      <c r="H19" s="860">
        <v>56710</v>
      </c>
      <c r="I19" s="860">
        <v>45710</v>
      </c>
    </row>
    <row r="20" spans="1:9">
      <c r="A20" s="263"/>
      <c r="B20" s="43" t="s">
        <v>11</v>
      </c>
      <c r="C20" s="860">
        <v>112718</v>
      </c>
      <c r="D20" s="860">
        <v>81044</v>
      </c>
      <c r="E20" s="860">
        <v>17465</v>
      </c>
      <c r="F20" s="860">
        <v>14971</v>
      </c>
      <c r="G20" s="860">
        <v>49644</v>
      </c>
      <c r="H20" s="860">
        <v>60870</v>
      </c>
      <c r="I20" s="860">
        <v>49759</v>
      </c>
    </row>
    <row r="21" spans="1:9">
      <c r="A21" s="263"/>
      <c r="B21" s="114" t="s">
        <v>74</v>
      </c>
      <c r="C21" s="861">
        <v>110.2</v>
      </c>
      <c r="D21" s="861">
        <v>116.3</v>
      </c>
      <c r="E21" s="861">
        <v>81.5</v>
      </c>
      <c r="F21" s="861">
        <v>89.7</v>
      </c>
      <c r="G21" s="861">
        <v>107.8</v>
      </c>
      <c r="H21" s="861">
        <v>103.5</v>
      </c>
      <c r="I21" s="861">
        <v>97.4</v>
      </c>
    </row>
    <row r="22" spans="1:9">
      <c r="A22" s="473"/>
      <c r="B22" s="114"/>
      <c r="C22" s="859"/>
      <c r="D22" s="859"/>
      <c r="E22" s="859"/>
      <c r="F22" s="859"/>
      <c r="G22" s="859"/>
      <c r="H22" s="859"/>
      <c r="I22" s="859"/>
    </row>
    <row r="23" spans="1:9">
      <c r="A23" s="259">
        <v>2019</v>
      </c>
      <c r="B23" s="43" t="s">
        <v>552</v>
      </c>
      <c r="C23" s="862">
        <v>20087</v>
      </c>
      <c r="D23" s="862">
        <v>12366</v>
      </c>
      <c r="E23" s="862">
        <v>2804</v>
      </c>
      <c r="F23" s="862">
        <v>2208</v>
      </c>
      <c r="G23" s="862">
        <v>7580</v>
      </c>
      <c r="H23" s="862">
        <v>10987</v>
      </c>
      <c r="I23" s="862">
        <v>7371</v>
      </c>
    </row>
    <row r="24" spans="1:9">
      <c r="A24" s="259"/>
      <c r="B24" s="43" t="s">
        <v>211</v>
      </c>
      <c r="C24" s="862">
        <v>29162</v>
      </c>
      <c r="D24" s="862">
        <v>18184</v>
      </c>
      <c r="E24" s="862">
        <v>4280</v>
      </c>
      <c r="F24" s="862">
        <v>3462</v>
      </c>
      <c r="G24" s="862">
        <v>11354</v>
      </c>
      <c r="H24" s="862">
        <v>16694</v>
      </c>
      <c r="I24" s="862">
        <v>11206</v>
      </c>
    </row>
    <row r="25" spans="1:9">
      <c r="A25" s="259"/>
      <c r="B25" s="114" t="s">
        <v>74</v>
      </c>
      <c r="C25" s="1118">
        <v>107.5</v>
      </c>
      <c r="D25" s="1118">
        <v>100.8</v>
      </c>
      <c r="E25" s="1118">
        <v>88.8</v>
      </c>
      <c r="F25" s="1118">
        <v>87.5</v>
      </c>
      <c r="G25" s="1118">
        <v>98.8</v>
      </c>
      <c r="H25" s="1118">
        <v>100</v>
      </c>
      <c r="I25" s="1118">
        <v>95.5</v>
      </c>
    </row>
    <row r="26" spans="1:9">
      <c r="A26" s="473"/>
      <c r="B26" s="114"/>
      <c r="C26" s="859"/>
      <c r="D26" s="859"/>
      <c r="E26" s="859"/>
      <c r="F26" s="859"/>
      <c r="G26" s="859"/>
      <c r="H26" s="859"/>
      <c r="I26" s="859"/>
    </row>
    <row r="27" spans="1:9">
      <c r="A27" s="259">
        <v>2018</v>
      </c>
      <c r="B27" s="98" t="s">
        <v>20</v>
      </c>
      <c r="C27" s="860">
        <v>9166</v>
      </c>
      <c r="D27" s="860">
        <v>6142</v>
      </c>
      <c r="E27" s="860">
        <v>1748</v>
      </c>
      <c r="F27" s="860">
        <v>1353</v>
      </c>
      <c r="G27" s="860">
        <v>3315</v>
      </c>
      <c r="H27" s="860">
        <v>4831</v>
      </c>
      <c r="I27" s="860">
        <v>3936</v>
      </c>
    </row>
    <row r="28" spans="1:9">
      <c r="A28" s="259"/>
      <c r="B28" s="98" t="s">
        <v>21</v>
      </c>
      <c r="C28" s="860">
        <v>8594</v>
      </c>
      <c r="D28" s="860">
        <v>5217</v>
      </c>
      <c r="E28" s="860">
        <v>1355</v>
      </c>
      <c r="F28" s="860">
        <v>1195</v>
      </c>
      <c r="G28" s="860">
        <v>3706</v>
      </c>
      <c r="H28" s="860">
        <v>5484</v>
      </c>
      <c r="I28" s="860">
        <v>3702</v>
      </c>
    </row>
    <row r="29" spans="1:9">
      <c r="A29" s="259"/>
      <c r="B29" s="98" t="s">
        <v>22</v>
      </c>
      <c r="C29" s="860">
        <v>9355</v>
      </c>
      <c r="D29" s="860">
        <v>6683</v>
      </c>
      <c r="E29" s="860">
        <v>1718</v>
      </c>
      <c r="F29" s="860">
        <v>1407</v>
      </c>
      <c r="G29" s="860">
        <v>4471</v>
      </c>
      <c r="H29" s="860">
        <v>6165</v>
      </c>
      <c r="I29" s="860">
        <v>4090</v>
      </c>
    </row>
    <row r="30" spans="1:9">
      <c r="A30" s="259"/>
      <c r="B30" s="33" t="s">
        <v>23</v>
      </c>
      <c r="C30" s="860">
        <v>8080</v>
      </c>
      <c r="D30" s="860">
        <v>6779</v>
      </c>
      <c r="E30" s="860">
        <v>1712</v>
      </c>
      <c r="F30" s="860">
        <v>1436</v>
      </c>
      <c r="G30" s="860">
        <v>3348</v>
      </c>
      <c r="H30" s="860">
        <v>5490</v>
      </c>
      <c r="I30" s="860">
        <v>3693</v>
      </c>
    </row>
    <row r="31" spans="1:9">
      <c r="A31" s="259"/>
      <c r="B31" s="33" t="s">
        <v>24</v>
      </c>
      <c r="C31" s="860">
        <v>9116</v>
      </c>
      <c r="D31" s="860">
        <v>7205</v>
      </c>
      <c r="E31" s="860">
        <v>1721</v>
      </c>
      <c r="F31" s="860">
        <v>1543</v>
      </c>
      <c r="G31" s="860">
        <v>3517</v>
      </c>
      <c r="H31" s="860">
        <v>4647</v>
      </c>
      <c r="I31" s="860">
        <v>3669</v>
      </c>
    </row>
    <row r="32" spans="1:9">
      <c r="A32" s="259"/>
      <c r="B32" s="33" t="s">
        <v>25</v>
      </c>
      <c r="C32" s="860">
        <v>8872</v>
      </c>
      <c r="D32" s="860">
        <v>7041</v>
      </c>
      <c r="E32" s="860">
        <v>1514</v>
      </c>
      <c r="F32" s="860">
        <v>1313</v>
      </c>
      <c r="G32" s="860">
        <v>3910</v>
      </c>
      <c r="H32" s="860">
        <v>4384</v>
      </c>
      <c r="I32" s="860">
        <v>3939</v>
      </c>
    </row>
    <row r="33" spans="1:9">
      <c r="A33" s="259"/>
      <c r="B33" s="33" t="s">
        <v>13</v>
      </c>
      <c r="C33" s="860">
        <v>11338</v>
      </c>
      <c r="D33" s="860">
        <v>7128</v>
      </c>
      <c r="E33" s="860">
        <v>1648</v>
      </c>
      <c r="F33" s="860">
        <v>1427</v>
      </c>
      <c r="G33" s="860">
        <v>3502</v>
      </c>
      <c r="H33" s="860">
        <v>3859</v>
      </c>
      <c r="I33" s="860">
        <v>4128</v>
      </c>
    </row>
    <row r="34" spans="1:9">
      <c r="A34" s="259"/>
      <c r="B34" s="33" t="s">
        <v>15</v>
      </c>
      <c r="C34" s="860">
        <v>9041</v>
      </c>
      <c r="D34" s="860">
        <v>7333</v>
      </c>
      <c r="E34" s="860">
        <v>1349</v>
      </c>
      <c r="F34" s="860">
        <v>1313</v>
      </c>
      <c r="G34" s="860">
        <v>3775</v>
      </c>
      <c r="H34" s="860">
        <v>5117</v>
      </c>
      <c r="I34" s="860">
        <v>4063</v>
      </c>
    </row>
    <row r="35" spans="1:9">
      <c r="A35" s="259"/>
      <c r="B35" s="33" t="s">
        <v>16</v>
      </c>
      <c r="C35" s="860">
        <v>9289</v>
      </c>
      <c r="D35" s="860">
        <v>6702</v>
      </c>
      <c r="E35" s="860">
        <v>1101</v>
      </c>
      <c r="F35" s="860">
        <v>1024</v>
      </c>
      <c r="G35" s="860">
        <v>4924</v>
      </c>
      <c r="H35" s="860">
        <v>4808</v>
      </c>
      <c r="I35" s="860">
        <v>4081</v>
      </c>
    </row>
    <row r="36" spans="1:9">
      <c r="A36" s="259"/>
      <c r="B36" s="98" t="s">
        <v>17</v>
      </c>
      <c r="C36" s="860">
        <v>9454</v>
      </c>
      <c r="D36" s="860">
        <v>7942</v>
      </c>
      <c r="E36" s="860">
        <v>1315</v>
      </c>
      <c r="F36" s="860">
        <v>1186</v>
      </c>
      <c r="G36" s="860">
        <v>5000</v>
      </c>
      <c r="H36" s="860">
        <v>6102</v>
      </c>
      <c r="I36" s="860">
        <v>4485</v>
      </c>
    </row>
    <row r="37" spans="1:9">
      <c r="A37" s="259"/>
      <c r="B37" s="98" t="s">
        <v>18</v>
      </c>
      <c r="C37" s="860">
        <v>11082</v>
      </c>
      <c r="D37" s="860">
        <v>6816</v>
      </c>
      <c r="E37" s="860">
        <v>1150</v>
      </c>
      <c r="F37" s="860">
        <v>949</v>
      </c>
      <c r="G37" s="860">
        <v>4876</v>
      </c>
      <c r="H37" s="860">
        <v>5602</v>
      </c>
      <c r="I37" s="860">
        <v>3891</v>
      </c>
    </row>
    <row r="38" spans="1:9">
      <c r="A38" s="259"/>
      <c r="B38" s="98" t="s">
        <v>19</v>
      </c>
      <c r="C38" s="860">
        <v>9331</v>
      </c>
      <c r="D38" s="860">
        <v>6056</v>
      </c>
      <c r="E38" s="860">
        <v>1134</v>
      </c>
      <c r="F38" s="860">
        <v>825</v>
      </c>
      <c r="G38" s="860">
        <v>5300</v>
      </c>
      <c r="H38" s="860">
        <v>4160</v>
      </c>
      <c r="I38" s="860">
        <v>4049</v>
      </c>
    </row>
    <row r="39" spans="1:9">
      <c r="A39" s="259"/>
      <c r="B39" s="98"/>
      <c r="C39" s="860"/>
      <c r="D39" s="860"/>
      <c r="E39" s="860"/>
      <c r="F39" s="860"/>
      <c r="G39" s="860"/>
      <c r="H39" s="860"/>
      <c r="I39" s="860"/>
    </row>
    <row r="40" spans="1:9">
      <c r="A40" s="259">
        <v>2019</v>
      </c>
      <c r="B40" s="98" t="s">
        <v>20</v>
      </c>
      <c r="C40" s="862">
        <v>9340</v>
      </c>
      <c r="D40" s="862">
        <v>6698</v>
      </c>
      <c r="E40" s="862">
        <v>1349</v>
      </c>
      <c r="F40" s="862">
        <v>1141</v>
      </c>
      <c r="G40" s="862">
        <v>3981</v>
      </c>
      <c r="H40" s="862">
        <v>5673</v>
      </c>
      <c r="I40" s="862">
        <v>3781</v>
      </c>
    </row>
    <row r="41" spans="1:9">
      <c r="A41" s="259"/>
      <c r="B41" s="98" t="s">
        <v>21</v>
      </c>
      <c r="C41" s="862">
        <v>10747</v>
      </c>
      <c r="D41" s="862">
        <v>5668</v>
      </c>
      <c r="E41" s="862">
        <v>1455</v>
      </c>
      <c r="F41" s="862">
        <v>1067</v>
      </c>
      <c r="G41" s="862">
        <v>3600</v>
      </c>
      <c r="H41" s="862">
        <v>5314</v>
      </c>
      <c r="I41" s="862">
        <v>3590</v>
      </c>
    </row>
    <row r="42" spans="1:9">
      <c r="A42" s="259"/>
      <c r="B42" s="98" t="s">
        <v>22</v>
      </c>
      <c r="C42" s="862">
        <v>9075</v>
      </c>
      <c r="D42" s="862">
        <v>5922</v>
      </c>
      <c r="E42" s="862">
        <v>1476</v>
      </c>
      <c r="F42" s="862">
        <v>1254</v>
      </c>
      <c r="G42" s="862">
        <v>3774</v>
      </c>
      <c r="H42" s="862">
        <v>5707</v>
      </c>
      <c r="I42" s="862">
        <v>3835</v>
      </c>
    </row>
    <row r="43" spans="1:9">
      <c r="A43" s="474"/>
      <c r="B43" s="114" t="s">
        <v>74</v>
      </c>
      <c r="C43" s="1118">
        <v>97</v>
      </c>
      <c r="D43" s="1118">
        <v>88.6</v>
      </c>
      <c r="E43" s="1118">
        <v>85.9</v>
      </c>
      <c r="F43" s="1118">
        <v>89.1</v>
      </c>
      <c r="G43" s="1118">
        <v>84.4</v>
      </c>
      <c r="H43" s="1118">
        <v>92.6</v>
      </c>
      <c r="I43" s="1118">
        <v>93.8</v>
      </c>
    </row>
    <row r="44" spans="1:9">
      <c r="A44" s="474"/>
      <c r="B44" s="114" t="s">
        <v>75</v>
      </c>
      <c r="C44" s="1118">
        <v>84.4</v>
      </c>
      <c r="D44" s="1118">
        <v>104.5</v>
      </c>
      <c r="E44" s="1118">
        <v>101.4</v>
      </c>
      <c r="F44" s="1118">
        <v>117.5</v>
      </c>
      <c r="G44" s="1118">
        <v>104.8</v>
      </c>
      <c r="H44" s="1118">
        <v>107.4</v>
      </c>
      <c r="I44" s="1118">
        <v>106.8</v>
      </c>
    </row>
    <row r="45" spans="1:9" ht="31.5" customHeight="1">
      <c r="A45" s="1684" t="s">
        <v>610</v>
      </c>
      <c r="B45" s="1684"/>
      <c r="C45" s="1684"/>
      <c r="D45" s="1684"/>
      <c r="E45" s="1684"/>
      <c r="F45" s="1684"/>
      <c r="G45" s="1684"/>
      <c r="H45" s="1684"/>
      <c r="I45" s="1684"/>
    </row>
    <row r="46" spans="1:9" ht="25.5" customHeight="1">
      <c r="A46" s="1679" t="s">
        <v>1689</v>
      </c>
      <c r="B46" s="1679"/>
      <c r="C46" s="1679"/>
      <c r="D46" s="1679"/>
      <c r="E46" s="1679"/>
      <c r="F46" s="1679"/>
      <c r="G46" s="1679"/>
      <c r="H46" s="1679"/>
      <c r="I46" s="1679"/>
    </row>
  </sheetData>
  <mergeCells count="13">
    <mergeCell ref="A46:I46"/>
    <mergeCell ref="G3:G4"/>
    <mergeCell ref="H3:H4"/>
    <mergeCell ref="I3:I4"/>
    <mergeCell ref="C5:F5"/>
    <mergeCell ref="G5:I5"/>
    <mergeCell ref="A45:I45"/>
    <mergeCell ref="A1:F1"/>
    <mergeCell ref="A2:F2"/>
    <mergeCell ref="A3:B5"/>
    <mergeCell ref="C3:C4"/>
    <mergeCell ref="D3:D4"/>
    <mergeCell ref="E3:E4"/>
  </mergeCells>
  <hyperlinks>
    <hyperlink ref="H1" location="'Spis tablic     List of tables'!A55" display="Powrót do spisu tablic"/>
    <hyperlink ref="H2" location="'Spis tablic     List of tables'!A1" display="Return to list tables"/>
    <hyperlink ref="H1:H2" location="'Spis tablic     List of tables'!A3" display="Powrót do spisu tablic"/>
    <hyperlink ref="H1:I2" location="'Spis tablic     List of tables'!A53" display="Powrót do spisu tablic"/>
  </hyperlinks>
  <pageMargins left="0.7" right="0.7" top="0.75" bottom="0.75" header="0.3" footer="0.3"/>
  <pageSetup paperSize="9" scale="6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46"/>
  <sheetViews>
    <sheetView showGridLines="0" zoomScaleNormal="100" workbookViewId="0">
      <selection sqref="A1:G1"/>
    </sheetView>
  </sheetViews>
  <sheetFormatPr defaultRowHeight="15"/>
  <cols>
    <col min="1" max="1" width="6.42578125" customWidth="1"/>
    <col min="2" max="2" width="17.85546875" customWidth="1"/>
    <col min="3" max="3" width="20.140625" customWidth="1"/>
    <col min="4" max="9" width="18.5703125" customWidth="1"/>
  </cols>
  <sheetData>
    <row r="1" spans="1:9">
      <c r="A1" s="1324" t="s">
        <v>611</v>
      </c>
      <c r="B1" s="1324"/>
      <c r="C1" s="1324"/>
      <c r="D1" s="1324"/>
      <c r="E1" s="1324"/>
      <c r="F1" s="1324"/>
      <c r="G1" s="1324"/>
      <c r="H1" s="1292" t="s">
        <v>1</v>
      </c>
      <c r="I1" s="1292"/>
    </row>
    <row r="2" spans="1:9">
      <c r="A2" s="1472" t="s">
        <v>612</v>
      </c>
      <c r="B2" s="1508"/>
      <c r="C2" s="1508"/>
      <c r="D2" s="1508"/>
      <c r="E2" s="1508"/>
      <c r="F2" s="1508"/>
      <c r="G2" s="475"/>
      <c r="H2" s="1275" t="s">
        <v>3</v>
      </c>
      <c r="I2" s="1275"/>
    </row>
    <row r="3" spans="1:9" ht="21.75" customHeight="1">
      <c r="A3" s="1327" t="s">
        <v>81</v>
      </c>
      <c r="B3" s="1328"/>
      <c r="C3" s="1267" t="s">
        <v>1693</v>
      </c>
      <c r="D3" s="1333" t="s">
        <v>613</v>
      </c>
      <c r="E3" s="476"/>
      <c r="F3" s="1515" t="s">
        <v>1696</v>
      </c>
      <c r="G3" s="1515" t="s">
        <v>1697</v>
      </c>
      <c r="H3" s="1267" t="s">
        <v>1694</v>
      </c>
      <c r="I3" s="1423" t="s">
        <v>1695</v>
      </c>
    </row>
    <row r="4" spans="1:9" ht="54" customHeight="1">
      <c r="A4" s="1329"/>
      <c r="B4" s="1330"/>
      <c r="C4" s="1268"/>
      <c r="D4" s="1514"/>
      <c r="E4" s="359" t="s">
        <v>614</v>
      </c>
      <c r="F4" s="1335"/>
      <c r="G4" s="1335"/>
      <c r="H4" s="1422"/>
      <c r="I4" s="1424"/>
    </row>
    <row r="5" spans="1:9" ht="24.75" customHeight="1">
      <c r="A5" s="1331"/>
      <c r="B5" s="1332"/>
      <c r="C5" s="1422"/>
      <c r="D5" s="1460" t="s">
        <v>615</v>
      </c>
      <c r="E5" s="1593"/>
      <c r="F5" s="1336"/>
      <c r="G5" s="1336"/>
      <c r="H5" s="1411" t="s">
        <v>616</v>
      </c>
      <c r="I5" s="1412"/>
    </row>
    <row r="6" spans="1:9">
      <c r="A6" s="96"/>
      <c r="B6" s="97"/>
      <c r="C6" s="172"/>
      <c r="D6" s="361"/>
      <c r="E6" s="361"/>
      <c r="F6" s="361"/>
      <c r="G6" s="361"/>
      <c r="H6" s="172"/>
      <c r="I6" s="173"/>
    </row>
    <row r="7" spans="1:9">
      <c r="A7" s="259">
        <v>2017</v>
      </c>
      <c r="B7" s="43" t="s">
        <v>11</v>
      </c>
      <c r="C7" s="860">
        <v>920</v>
      </c>
      <c r="D7" s="864">
        <v>459492</v>
      </c>
      <c r="E7" s="860">
        <v>420425</v>
      </c>
      <c r="F7" s="860">
        <v>2861.4</v>
      </c>
      <c r="G7" s="860">
        <v>1382.9</v>
      </c>
      <c r="H7" s="864">
        <v>8653</v>
      </c>
      <c r="I7" s="860">
        <v>10683</v>
      </c>
    </row>
    <row r="8" spans="1:9">
      <c r="A8" s="474"/>
      <c r="B8" s="114" t="s">
        <v>74</v>
      </c>
      <c r="C8" s="861">
        <v>157.30000000000001</v>
      </c>
      <c r="D8" s="861">
        <v>107.6</v>
      </c>
      <c r="E8" s="861">
        <v>109.6</v>
      </c>
      <c r="F8" s="861">
        <v>104.6</v>
      </c>
      <c r="G8" s="861">
        <v>114</v>
      </c>
      <c r="H8" s="861">
        <v>120.3</v>
      </c>
      <c r="I8" s="861">
        <v>116.6</v>
      </c>
    </row>
    <row r="9" spans="1:9">
      <c r="A9" s="473"/>
      <c r="B9" s="114"/>
      <c r="C9" s="549"/>
      <c r="D9" s="549"/>
      <c r="E9" s="549"/>
      <c r="F9" s="549"/>
      <c r="G9" s="549"/>
      <c r="H9" s="549"/>
      <c r="I9" s="549"/>
    </row>
    <row r="10" spans="1:9">
      <c r="A10" s="259">
        <v>2018</v>
      </c>
      <c r="B10" s="43" t="s">
        <v>552</v>
      </c>
      <c r="C10" s="860">
        <v>128</v>
      </c>
      <c r="D10" s="860">
        <v>75575</v>
      </c>
      <c r="E10" s="860">
        <v>69682</v>
      </c>
      <c r="F10" s="860">
        <v>406.3</v>
      </c>
      <c r="G10" s="860">
        <v>195.5</v>
      </c>
      <c r="H10" s="860">
        <v>1320</v>
      </c>
      <c r="I10" s="860">
        <v>2015</v>
      </c>
    </row>
    <row r="11" spans="1:9">
      <c r="A11" s="263"/>
      <c r="B11" s="43" t="s">
        <v>211</v>
      </c>
      <c r="C11" s="860">
        <v>171</v>
      </c>
      <c r="D11" s="860">
        <v>116870</v>
      </c>
      <c r="E11" s="860">
        <v>106961</v>
      </c>
      <c r="F11" s="860">
        <v>656.5</v>
      </c>
      <c r="G11" s="860">
        <v>333.2</v>
      </c>
      <c r="H11" s="860">
        <v>2133</v>
      </c>
      <c r="I11" s="860">
        <v>2990</v>
      </c>
    </row>
    <row r="12" spans="1:9">
      <c r="A12" s="259"/>
      <c r="B12" s="43" t="s">
        <v>92</v>
      </c>
      <c r="C12" s="860">
        <v>223</v>
      </c>
      <c r="D12" s="860">
        <v>156587</v>
      </c>
      <c r="E12" s="860">
        <v>143631</v>
      </c>
      <c r="F12" s="860">
        <v>884.5</v>
      </c>
      <c r="G12" s="860">
        <v>474.6</v>
      </c>
      <c r="H12" s="860">
        <v>3009</v>
      </c>
      <c r="I12" s="860">
        <v>4070</v>
      </c>
    </row>
    <row r="13" spans="1:9">
      <c r="A13" s="259"/>
      <c r="B13" s="33" t="s">
        <v>93</v>
      </c>
      <c r="C13" s="860">
        <v>277</v>
      </c>
      <c r="D13" s="860">
        <v>193983</v>
      </c>
      <c r="E13" s="860">
        <v>177577</v>
      </c>
      <c r="F13" s="860">
        <v>1109.9000000000001</v>
      </c>
      <c r="G13" s="860">
        <v>634.1</v>
      </c>
      <c r="H13" s="860">
        <v>3697</v>
      </c>
      <c r="I13" s="860">
        <v>5015</v>
      </c>
    </row>
    <row r="14" spans="1:9">
      <c r="A14" s="259"/>
      <c r="B14" s="33" t="s">
        <v>61</v>
      </c>
      <c r="C14" s="860">
        <v>374</v>
      </c>
      <c r="D14" s="860">
        <v>233923</v>
      </c>
      <c r="E14" s="860">
        <v>214194</v>
      </c>
      <c r="F14" s="860">
        <v>1356.9</v>
      </c>
      <c r="G14" s="860">
        <v>793.9</v>
      </c>
      <c r="H14" s="864">
        <v>4364</v>
      </c>
      <c r="I14" s="860">
        <v>6146</v>
      </c>
    </row>
    <row r="15" spans="1:9">
      <c r="A15" s="263"/>
      <c r="B15" s="33" t="s">
        <v>85</v>
      </c>
      <c r="C15" s="860">
        <v>499</v>
      </c>
      <c r="D15" s="860">
        <v>279142</v>
      </c>
      <c r="E15" s="860">
        <v>256762</v>
      </c>
      <c r="F15" s="860">
        <v>1537.1</v>
      </c>
      <c r="G15" s="860">
        <v>968.1</v>
      </c>
      <c r="H15" s="864">
        <v>4889</v>
      </c>
      <c r="I15" s="860">
        <v>7004</v>
      </c>
    </row>
    <row r="16" spans="1:9">
      <c r="A16" s="263"/>
      <c r="B16" s="33" t="s">
        <v>86</v>
      </c>
      <c r="C16" s="860">
        <v>615</v>
      </c>
      <c r="D16" s="860">
        <v>307099</v>
      </c>
      <c r="E16" s="860">
        <v>280711</v>
      </c>
      <c r="F16" s="860">
        <v>1788.3</v>
      </c>
      <c r="G16" s="860">
        <v>1152.8</v>
      </c>
      <c r="H16" s="864">
        <v>5523</v>
      </c>
      <c r="I16" s="860">
        <v>7995</v>
      </c>
    </row>
    <row r="17" spans="1:9">
      <c r="A17" s="263"/>
      <c r="B17" s="33" t="s">
        <v>87</v>
      </c>
      <c r="C17" s="860">
        <v>676</v>
      </c>
      <c r="D17" s="860">
        <v>342954</v>
      </c>
      <c r="E17" s="860">
        <v>313105</v>
      </c>
      <c r="F17" s="863">
        <v>2027</v>
      </c>
      <c r="G17" s="860">
        <v>1322.6</v>
      </c>
      <c r="H17" s="864">
        <v>6119</v>
      </c>
      <c r="I17" s="860">
        <v>8908</v>
      </c>
    </row>
    <row r="18" spans="1:9">
      <c r="A18" s="263"/>
      <c r="B18" s="43" t="s">
        <v>549</v>
      </c>
      <c r="C18" s="860">
        <v>774</v>
      </c>
      <c r="D18" s="860">
        <v>385570</v>
      </c>
      <c r="E18" s="860">
        <v>351307</v>
      </c>
      <c r="F18" s="860">
        <v>2297.9</v>
      </c>
      <c r="G18" s="860">
        <v>1518.8</v>
      </c>
      <c r="H18" s="860">
        <v>6788</v>
      </c>
      <c r="I18" s="860">
        <v>10127</v>
      </c>
    </row>
    <row r="19" spans="1:9">
      <c r="A19" s="263"/>
      <c r="B19" s="43" t="s">
        <v>550</v>
      </c>
      <c r="C19" s="860">
        <v>831</v>
      </c>
      <c r="D19" s="860">
        <v>423158</v>
      </c>
      <c r="E19" s="860">
        <v>385042</v>
      </c>
      <c r="F19" s="860">
        <v>2543.5</v>
      </c>
      <c r="G19" s="860">
        <v>1683.2</v>
      </c>
      <c r="H19" s="860">
        <v>7431</v>
      </c>
      <c r="I19" s="860">
        <v>11130</v>
      </c>
    </row>
    <row r="20" spans="1:9">
      <c r="A20" s="263"/>
      <c r="B20" s="43" t="s">
        <v>11</v>
      </c>
      <c r="C20" s="860">
        <v>895</v>
      </c>
      <c r="D20" s="860">
        <v>456745</v>
      </c>
      <c r="E20" s="860">
        <v>414637</v>
      </c>
      <c r="F20" s="860">
        <v>2718.8</v>
      </c>
      <c r="G20" s="864" t="s">
        <v>1560</v>
      </c>
      <c r="H20" s="864" t="s">
        <v>1023</v>
      </c>
      <c r="I20" s="860">
        <v>11998</v>
      </c>
    </row>
    <row r="21" spans="1:9">
      <c r="A21" s="263"/>
      <c r="B21" s="114" t="s">
        <v>74</v>
      </c>
      <c r="C21" s="861">
        <v>97.3</v>
      </c>
      <c r="D21" s="861">
        <v>99.4</v>
      </c>
      <c r="E21" s="861">
        <v>98.6</v>
      </c>
      <c r="F21" s="861">
        <v>95</v>
      </c>
      <c r="G21" s="861">
        <v>132.5</v>
      </c>
      <c r="H21" s="865" t="s">
        <v>12</v>
      </c>
      <c r="I21" s="861">
        <v>112.3</v>
      </c>
    </row>
    <row r="22" spans="1:9">
      <c r="A22" s="473"/>
      <c r="B22" s="114"/>
      <c r="C22" s="859"/>
      <c r="D22" s="859"/>
      <c r="E22" s="859"/>
      <c r="F22" s="859"/>
      <c r="G22" s="859"/>
      <c r="H22" s="859"/>
      <c r="I22" s="859"/>
    </row>
    <row r="23" spans="1:9">
      <c r="A23" s="259">
        <v>2019</v>
      </c>
      <c r="B23" s="43" t="s">
        <v>552</v>
      </c>
      <c r="C23" s="862">
        <v>66</v>
      </c>
      <c r="D23" s="862">
        <v>75128</v>
      </c>
      <c r="E23" s="862">
        <v>68436</v>
      </c>
      <c r="F23" s="862">
        <v>417.2</v>
      </c>
      <c r="G23" s="862">
        <v>233.2</v>
      </c>
      <c r="H23" s="862">
        <v>1261</v>
      </c>
      <c r="I23" s="862">
        <v>1950</v>
      </c>
    </row>
    <row r="24" spans="1:9">
      <c r="A24" s="263"/>
      <c r="B24" s="43" t="s">
        <v>211</v>
      </c>
      <c r="C24" s="862">
        <v>99</v>
      </c>
      <c r="D24" s="862">
        <v>115949</v>
      </c>
      <c r="E24" s="862">
        <v>105804</v>
      </c>
      <c r="F24" s="862">
        <v>651.5</v>
      </c>
      <c r="G24" s="862">
        <v>408.6</v>
      </c>
      <c r="H24" s="862">
        <v>2100</v>
      </c>
      <c r="I24" s="862">
        <v>3015</v>
      </c>
    </row>
    <row r="25" spans="1:9">
      <c r="A25" s="259"/>
      <c r="B25" s="114" t="s">
        <v>74</v>
      </c>
      <c r="C25" s="1118">
        <v>57.9</v>
      </c>
      <c r="D25" s="1118">
        <v>99.2</v>
      </c>
      <c r="E25" s="1118">
        <v>98.9</v>
      </c>
      <c r="F25" s="1118">
        <v>99.2</v>
      </c>
      <c r="G25" s="1118">
        <v>122.6</v>
      </c>
      <c r="H25" s="1118">
        <v>98.5</v>
      </c>
      <c r="I25" s="1118">
        <v>100.8</v>
      </c>
    </row>
    <row r="26" spans="1:9">
      <c r="A26" s="473"/>
      <c r="B26" s="114"/>
      <c r="C26" s="859"/>
      <c r="D26" s="859"/>
      <c r="E26" s="859"/>
      <c r="F26" s="859"/>
      <c r="G26" s="859"/>
      <c r="H26" s="859"/>
      <c r="I26" s="859"/>
    </row>
    <row r="27" spans="1:9">
      <c r="A27" s="259">
        <v>2018</v>
      </c>
      <c r="B27" s="98" t="s">
        <v>20</v>
      </c>
      <c r="C27" s="860">
        <v>66</v>
      </c>
      <c r="D27" s="860">
        <v>38594</v>
      </c>
      <c r="E27" s="860">
        <v>35529</v>
      </c>
      <c r="F27" s="860">
        <v>221.9</v>
      </c>
      <c r="G27" s="860">
        <v>96.3</v>
      </c>
      <c r="H27" s="860">
        <v>626</v>
      </c>
      <c r="I27" s="860">
        <v>916</v>
      </c>
    </row>
    <row r="28" spans="1:9">
      <c r="A28" s="259"/>
      <c r="B28" s="98" t="s">
        <v>21</v>
      </c>
      <c r="C28" s="860">
        <v>62</v>
      </c>
      <c r="D28" s="860">
        <v>36981</v>
      </c>
      <c r="E28" s="860">
        <v>34153</v>
      </c>
      <c r="F28" s="860">
        <v>184.4</v>
      </c>
      <c r="G28" s="860">
        <v>99.2</v>
      </c>
      <c r="H28" s="860">
        <v>694</v>
      </c>
      <c r="I28" s="860">
        <v>1099</v>
      </c>
    </row>
    <row r="29" spans="1:9">
      <c r="A29" s="259"/>
      <c r="B29" s="98" t="s">
        <v>22</v>
      </c>
      <c r="C29" s="860">
        <v>43</v>
      </c>
      <c r="D29" s="860">
        <v>41295</v>
      </c>
      <c r="E29" s="860">
        <v>37279</v>
      </c>
      <c r="F29" s="860">
        <v>250.2</v>
      </c>
      <c r="G29" s="860">
        <v>137.69999999999999</v>
      </c>
      <c r="H29" s="860">
        <v>813</v>
      </c>
      <c r="I29" s="860">
        <v>975</v>
      </c>
    </row>
    <row r="30" spans="1:9">
      <c r="A30" s="259"/>
      <c r="B30" s="33" t="s">
        <v>23</v>
      </c>
      <c r="C30" s="860">
        <v>52</v>
      </c>
      <c r="D30" s="860">
        <v>39717</v>
      </c>
      <c r="E30" s="860">
        <v>36670</v>
      </c>
      <c r="F30" s="863">
        <v>228</v>
      </c>
      <c r="G30" s="860">
        <v>141.4</v>
      </c>
      <c r="H30" s="860">
        <v>876</v>
      </c>
      <c r="I30" s="860">
        <v>1080</v>
      </c>
    </row>
    <row r="31" spans="1:9">
      <c r="A31" s="259"/>
      <c r="B31" s="33" t="s">
        <v>24</v>
      </c>
      <c r="C31" s="860">
        <v>54</v>
      </c>
      <c r="D31" s="860">
        <v>37396</v>
      </c>
      <c r="E31" s="860">
        <v>33946</v>
      </c>
      <c r="F31" s="860">
        <v>225.4</v>
      </c>
      <c r="G31" s="860">
        <v>159.4</v>
      </c>
      <c r="H31" s="860">
        <v>688</v>
      </c>
      <c r="I31" s="860">
        <v>945</v>
      </c>
    </row>
    <row r="32" spans="1:9">
      <c r="A32" s="259"/>
      <c r="B32" s="33" t="s">
        <v>25</v>
      </c>
      <c r="C32" s="860">
        <v>97</v>
      </c>
      <c r="D32" s="860">
        <v>39940</v>
      </c>
      <c r="E32" s="860">
        <v>36617</v>
      </c>
      <c r="F32" s="863">
        <v>247</v>
      </c>
      <c r="G32" s="860">
        <v>153.6</v>
      </c>
      <c r="H32" s="864">
        <v>667</v>
      </c>
      <c r="I32" s="860">
        <v>1131</v>
      </c>
    </row>
    <row r="33" spans="1:9">
      <c r="A33" s="259"/>
      <c r="B33" s="33" t="s">
        <v>13</v>
      </c>
      <c r="C33" s="860">
        <v>125</v>
      </c>
      <c r="D33" s="860">
        <v>45219</v>
      </c>
      <c r="E33" s="860">
        <v>42568</v>
      </c>
      <c r="F33" s="860">
        <v>180.2</v>
      </c>
      <c r="G33" s="860">
        <v>174.2</v>
      </c>
      <c r="H33" s="864">
        <v>525</v>
      </c>
      <c r="I33" s="860">
        <v>858</v>
      </c>
    </row>
    <row r="34" spans="1:9">
      <c r="A34" s="259"/>
      <c r="B34" s="33" t="s">
        <v>15</v>
      </c>
      <c r="C34" s="860">
        <v>116</v>
      </c>
      <c r="D34" s="860">
        <v>27957</v>
      </c>
      <c r="E34" s="860">
        <v>23949</v>
      </c>
      <c r="F34" s="860">
        <v>251.2</v>
      </c>
      <c r="G34" s="860">
        <v>184.7</v>
      </c>
      <c r="H34" s="864">
        <v>634</v>
      </c>
      <c r="I34" s="860">
        <v>991</v>
      </c>
    </row>
    <row r="35" spans="1:9">
      <c r="A35" s="259"/>
      <c r="B35" s="33" t="s">
        <v>16</v>
      </c>
      <c r="C35" s="860">
        <v>61</v>
      </c>
      <c r="D35" s="860">
        <v>35855</v>
      </c>
      <c r="E35" s="860">
        <v>32394</v>
      </c>
      <c r="F35" s="860">
        <v>238.7</v>
      </c>
      <c r="G35" s="860">
        <v>169.8</v>
      </c>
      <c r="H35" s="864">
        <v>596</v>
      </c>
      <c r="I35" s="860">
        <v>913</v>
      </c>
    </row>
    <row r="36" spans="1:9">
      <c r="A36" s="259"/>
      <c r="B36" s="98" t="s">
        <v>17</v>
      </c>
      <c r="C36" s="860">
        <v>98</v>
      </c>
      <c r="D36" s="860">
        <v>42616</v>
      </c>
      <c r="E36" s="860">
        <v>38202</v>
      </c>
      <c r="F36" s="860">
        <v>270.89999999999998</v>
      </c>
      <c r="G36" s="860">
        <v>196.2</v>
      </c>
      <c r="H36" s="860">
        <v>669</v>
      </c>
      <c r="I36" s="860">
        <v>1219</v>
      </c>
    </row>
    <row r="37" spans="1:9">
      <c r="A37" s="259"/>
      <c r="B37" s="98" t="s">
        <v>18</v>
      </c>
      <c r="C37" s="860">
        <v>57</v>
      </c>
      <c r="D37" s="860">
        <v>37588</v>
      </c>
      <c r="E37" s="860">
        <v>33735</v>
      </c>
      <c r="F37" s="860">
        <v>245.6</v>
      </c>
      <c r="G37" s="860">
        <v>164.3</v>
      </c>
      <c r="H37" s="860">
        <v>643</v>
      </c>
      <c r="I37" s="860">
        <v>1003</v>
      </c>
    </row>
    <row r="38" spans="1:9">
      <c r="A38" s="259"/>
      <c r="B38" s="98" t="s">
        <v>19</v>
      </c>
      <c r="C38" s="860">
        <v>64</v>
      </c>
      <c r="D38" s="860">
        <v>33587</v>
      </c>
      <c r="E38" s="860">
        <v>29595</v>
      </c>
      <c r="F38" s="860">
        <v>175.3</v>
      </c>
      <c r="G38" s="860">
        <v>149.6</v>
      </c>
      <c r="H38" s="864" t="s">
        <v>1023</v>
      </c>
      <c r="I38" s="860">
        <v>868</v>
      </c>
    </row>
    <row r="39" spans="1:9">
      <c r="A39" s="259"/>
      <c r="B39" s="98"/>
      <c r="C39" s="860"/>
      <c r="D39" s="860"/>
      <c r="E39" s="860"/>
      <c r="F39" s="860"/>
      <c r="G39" s="860"/>
      <c r="H39" s="864"/>
      <c r="I39" s="860"/>
    </row>
    <row r="40" spans="1:9">
      <c r="A40" s="259">
        <v>2019</v>
      </c>
      <c r="B40" s="98" t="s">
        <v>20</v>
      </c>
      <c r="C40" s="862">
        <v>32</v>
      </c>
      <c r="D40" s="862">
        <v>39022</v>
      </c>
      <c r="E40" s="862">
        <v>35698</v>
      </c>
      <c r="F40" s="581">
        <v>212</v>
      </c>
      <c r="G40" s="862">
        <v>106.2</v>
      </c>
      <c r="H40" s="862">
        <v>625</v>
      </c>
      <c r="I40" s="862">
        <v>973</v>
      </c>
    </row>
    <row r="41" spans="1:9">
      <c r="A41" s="259"/>
      <c r="B41" s="98" t="s">
        <v>21</v>
      </c>
      <c r="C41" s="862">
        <v>34</v>
      </c>
      <c r="D41" s="862">
        <v>36106</v>
      </c>
      <c r="E41" s="862">
        <v>32738</v>
      </c>
      <c r="F41" s="862">
        <v>205.2</v>
      </c>
      <c r="G41" s="581">
        <v>127</v>
      </c>
      <c r="H41" s="862">
        <v>636</v>
      </c>
      <c r="I41" s="862">
        <v>977</v>
      </c>
    </row>
    <row r="42" spans="1:9">
      <c r="A42" s="259"/>
      <c r="B42" s="98" t="s">
        <v>22</v>
      </c>
      <c r="C42" s="862">
        <v>33</v>
      </c>
      <c r="D42" s="862">
        <v>40821</v>
      </c>
      <c r="E42" s="862">
        <v>37368</v>
      </c>
      <c r="F42" s="862">
        <v>234.3</v>
      </c>
      <c r="G42" s="862">
        <v>175.4</v>
      </c>
      <c r="H42" s="862">
        <v>839</v>
      </c>
      <c r="I42" s="862">
        <v>1065</v>
      </c>
    </row>
    <row r="43" spans="1:9">
      <c r="A43" s="474"/>
      <c r="B43" s="114" t="s">
        <v>74</v>
      </c>
      <c r="C43" s="1118">
        <v>76.7</v>
      </c>
      <c r="D43" s="1118">
        <v>98.9</v>
      </c>
      <c r="E43" s="1118">
        <v>100.2</v>
      </c>
      <c r="F43" s="1118">
        <v>93.7</v>
      </c>
      <c r="G43" s="1118">
        <v>127.4</v>
      </c>
      <c r="H43" s="1118">
        <v>103.2</v>
      </c>
      <c r="I43" s="1118">
        <v>109.2</v>
      </c>
    </row>
    <row r="44" spans="1:9">
      <c r="A44" s="474"/>
      <c r="B44" s="114" t="s">
        <v>75</v>
      </c>
      <c r="C44" s="1118">
        <v>97.1</v>
      </c>
      <c r="D44" s="1118">
        <v>113.1</v>
      </c>
      <c r="E44" s="1118">
        <v>114.1</v>
      </c>
      <c r="F44" s="1118">
        <v>114.2</v>
      </c>
      <c r="G44" s="1118">
        <v>138.1</v>
      </c>
      <c r="H44" s="1118">
        <v>131.9</v>
      </c>
      <c r="I44" s="1118">
        <v>109</v>
      </c>
    </row>
    <row r="45" spans="1:9">
      <c r="A45" s="1684" t="s">
        <v>617</v>
      </c>
      <c r="B45" s="1684"/>
      <c r="C45" s="1684"/>
      <c r="D45" s="1684"/>
      <c r="E45" s="1684"/>
      <c r="F45" s="1684"/>
      <c r="G45" s="1684"/>
      <c r="H45" s="1684"/>
      <c r="I45" s="1684"/>
    </row>
    <row r="46" spans="1:9">
      <c r="A46" s="1679" t="s">
        <v>618</v>
      </c>
      <c r="B46" s="1679"/>
      <c r="C46" s="1679"/>
      <c r="D46" s="1679"/>
      <c r="E46" s="1679"/>
      <c r="F46" s="1679"/>
      <c r="G46" s="1679"/>
      <c r="H46" s="1679"/>
      <c r="I46" s="1679"/>
    </row>
  </sheetData>
  <mergeCells count="15">
    <mergeCell ref="A45:I45"/>
    <mergeCell ref="A46:I46"/>
    <mergeCell ref="A1:G1"/>
    <mergeCell ref="H1:I1"/>
    <mergeCell ref="A2:F2"/>
    <mergeCell ref="H2:I2"/>
    <mergeCell ref="A3:B5"/>
    <mergeCell ref="C3:C5"/>
    <mergeCell ref="D3:D4"/>
    <mergeCell ref="F3:F5"/>
    <mergeCell ref="G3:G5"/>
    <mergeCell ref="H3:H4"/>
    <mergeCell ref="I3:I4"/>
    <mergeCell ref="D5:E5"/>
    <mergeCell ref="H5:I5"/>
  </mergeCells>
  <hyperlinks>
    <hyperlink ref="H1" location="'Spis tablic     List of tables'!A56" display="Powrót do spisu tablic"/>
    <hyperlink ref="H2" location="'Spis tablic     List of tables'!A1" display="Return to list tables"/>
    <hyperlink ref="H2:I2" location="'Spis tablic     List of tables'!A56" display="Return to list of tables"/>
    <hyperlink ref="H1:I2" location="'Spis tablic     List of tables'!A54" display="Powrót do spisu tablic"/>
  </hyperlinks>
  <pageMargins left="0.7" right="0.7" top="0.75" bottom="0.75" header="0.3" footer="0.3"/>
  <pageSetup paperSize="9" scale="67"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50"/>
  <sheetViews>
    <sheetView showGridLines="0" zoomScaleNormal="100" workbookViewId="0">
      <selection sqref="A1:D1"/>
    </sheetView>
  </sheetViews>
  <sheetFormatPr defaultRowHeight="15"/>
  <cols>
    <col min="1" max="1" width="6.42578125" customWidth="1"/>
    <col min="2" max="2" width="17.85546875" customWidth="1"/>
    <col min="3" max="3" width="16.7109375" customWidth="1"/>
    <col min="4" max="4" width="12.42578125" customWidth="1"/>
    <col min="5" max="7" width="16.7109375" customWidth="1"/>
  </cols>
  <sheetData>
    <row r="1" spans="1:7">
      <c r="A1" s="1251" t="s">
        <v>619</v>
      </c>
      <c r="B1" s="1251"/>
      <c r="C1" s="1251"/>
      <c r="D1" s="1251"/>
      <c r="E1" s="71"/>
      <c r="F1" s="1292" t="s">
        <v>1</v>
      </c>
      <c r="G1" s="1292"/>
    </row>
    <row r="2" spans="1:7">
      <c r="A2" s="1639" t="s">
        <v>620</v>
      </c>
      <c r="B2" s="1639"/>
      <c r="C2" s="1639"/>
      <c r="D2" s="1639"/>
      <c r="E2" s="60"/>
      <c r="F2" s="1502" t="s">
        <v>3</v>
      </c>
      <c r="G2" s="1502"/>
    </row>
    <row r="3" spans="1:7">
      <c r="A3" s="1378" t="s">
        <v>78</v>
      </c>
      <c r="B3" s="1378"/>
      <c r="C3" s="1231" t="s">
        <v>621</v>
      </c>
      <c r="D3" s="1290" t="s">
        <v>1698</v>
      </c>
      <c r="E3" s="455"/>
      <c r="F3" s="455"/>
      <c r="G3" s="455"/>
    </row>
    <row r="4" spans="1:7">
      <c r="A4" s="1277"/>
      <c r="B4" s="1277"/>
      <c r="C4" s="1232"/>
      <c r="D4" s="1505"/>
      <c r="E4" s="1393" t="s">
        <v>1699</v>
      </c>
      <c r="F4" s="1374" t="s">
        <v>1700</v>
      </c>
      <c r="G4" s="1393" t="s">
        <v>1701</v>
      </c>
    </row>
    <row r="5" spans="1:7">
      <c r="A5" s="1277"/>
      <c r="B5" s="1277"/>
      <c r="C5" s="1232"/>
      <c r="D5" s="1505"/>
      <c r="E5" s="1628"/>
      <c r="F5" s="1627"/>
      <c r="G5" s="1628"/>
    </row>
    <row r="6" spans="1:7">
      <c r="A6" s="1277"/>
      <c r="B6" s="1277"/>
      <c r="C6" s="1232"/>
      <c r="D6" s="1505"/>
      <c r="E6" s="1628"/>
      <c r="F6" s="1627"/>
      <c r="G6" s="1628"/>
    </row>
    <row r="7" spans="1:7">
      <c r="A7" s="1277"/>
      <c r="B7" s="1277"/>
      <c r="C7" s="1232"/>
      <c r="D7" s="1505"/>
      <c r="E7" s="1628"/>
      <c r="F7" s="1627"/>
      <c r="G7" s="1628"/>
    </row>
    <row r="8" spans="1:7">
      <c r="A8" s="1277"/>
      <c r="B8" s="1277"/>
      <c r="C8" s="1232"/>
      <c r="D8" s="1505"/>
      <c r="E8" s="1628"/>
      <c r="F8" s="1627"/>
      <c r="G8" s="1628"/>
    </row>
    <row r="9" spans="1:7">
      <c r="A9" s="1687"/>
      <c r="B9" s="1687"/>
      <c r="C9" s="1685" t="s">
        <v>1591</v>
      </c>
      <c r="D9" s="1686"/>
      <c r="E9" s="1686"/>
      <c r="F9" s="1686"/>
      <c r="G9" s="1686"/>
    </row>
    <row r="10" spans="1:7">
      <c r="A10" s="96"/>
      <c r="B10" s="97"/>
      <c r="C10" s="478"/>
      <c r="D10" s="478"/>
      <c r="E10" s="478"/>
      <c r="F10" s="478"/>
      <c r="G10" s="479"/>
    </row>
    <row r="11" spans="1:7">
      <c r="A11" s="259">
        <v>2017</v>
      </c>
      <c r="B11" s="43" t="s">
        <v>11</v>
      </c>
      <c r="C11" s="480">
        <v>12122.1</v>
      </c>
      <c r="D11" s="480">
        <v>5347</v>
      </c>
      <c r="E11" s="480">
        <v>2137.8000000000002</v>
      </c>
      <c r="F11" s="480">
        <v>2349.1</v>
      </c>
      <c r="G11" s="481">
        <v>860.1</v>
      </c>
    </row>
    <row r="12" spans="1:7">
      <c r="A12" s="474"/>
      <c r="B12" s="114" t="s">
        <v>74</v>
      </c>
      <c r="C12" s="482">
        <v>114.2</v>
      </c>
      <c r="D12" s="482">
        <v>120.2</v>
      </c>
      <c r="E12" s="482">
        <v>120.2</v>
      </c>
      <c r="F12" s="482">
        <v>114.1</v>
      </c>
      <c r="G12" s="483">
        <v>140.9</v>
      </c>
    </row>
    <row r="13" spans="1:7">
      <c r="A13" s="473"/>
      <c r="B13" s="114"/>
      <c r="C13" s="481"/>
      <c r="D13" s="481"/>
      <c r="E13" s="481"/>
      <c r="F13" s="481"/>
      <c r="G13" s="481"/>
    </row>
    <row r="14" spans="1:7">
      <c r="A14" s="259">
        <v>2018</v>
      </c>
      <c r="B14" s="43" t="s">
        <v>552</v>
      </c>
      <c r="C14" s="480">
        <v>1908.6</v>
      </c>
      <c r="D14" s="480">
        <v>571.5</v>
      </c>
      <c r="E14" s="480">
        <v>295.2</v>
      </c>
      <c r="F14" s="480">
        <v>154.30000000000001</v>
      </c>
      <c r="G14" s="481">
        <v>122</v>
      </c>
    </row>
    <row r="15" spans="1:7">
      <c r="A15" s="263"/>
      <c r="B15" s="43" t="s">
        <v>211</v>
      </c>
      <c r="C15" s="480">
        <v>3117.8</v>
      </c>
      <c r="D15" s="480">
        <v>1059.8</v>
      </c>
      <c r="E15" s="480">
        <v>543</v>
      </c>
      <c r="F15" s="480">
        <v>323.89999999999998</v>
      </c>
      <c r="G15" s="481">
        <v>192.9</v>
      </c>
    </row>
    <row r="16" spans="1:7">
      <c r="A16" s="259"/>
      <c r="B16" s="33" t="s">
        <v>92</v>
      </c>
      <c r="C16" s="480">
        <v>4198.6000000000004</v>
      </c>
      <c r="D16" s="480">
        <v>1543.5</v>
      </c>
      <c r="E16" s="480">
        <v>811.3</v>
      </c>
      <c r="F16" s="480">
        <v>466.5</v>
      </c>
      <c r="G16" s="481">
        <v>265.7</v>
      </c>
    </row>
    <row r="17" spans="1:7">
      <c r="A17" s="259"/>
      <c r="B17" s="33" t="s">
        <v>93</v>
      </c>
      <c r="C17" s="480">
        <v>5392</v>
      </c>
      <c r="D17" s="480">
        <v>2010.9</v>
      </c>
      <c r="E17" s="480">
        <v>1022.2</v>
      </c>
      <c r="F17" s="480">
        <v>651.4</v>
      </c>
      <c r="G17" s="481">
        <v>337.3</v>
      </c>
    </row>
    <row r="18" spans="1:7">
      <c r="A18" s="259"/>
      <c r="B18" s="33" t="s">
        <v>61</v>
      </c>
      <c r="C18" s="480">
        <v>6801.1</v>
      </c>
      <c r="D18" s="480">
        <v>2634.1</v>
      </c>
      <c r="E18" s="480">
        <v>1274.8</v>
      </c>
      <c r="F18" s="480">
        <v>911</v>
      </c>
      <c r="G18" s="481">
        <v>448.3</v>
      </c>
    </row>
    <row r="19" spans="1:7">
      <c r="A19" s="263"/>
      <c r="B19" s="33" t="s">
        <v>85</v>
      </c>
      <c r="C19" s="480">
        <v>8521.1</v>
      </c>
      <c r="D19" s="480">
        <v>3367.2</v>
      </c>
      <c r="E19" s="480">
        <v>1619.8</v>
      </c>
      <c r="F19" s="480">
        <v>1192</v>
      </c>
      <c r="G19" s="481">
        <v>555.4</v>
      </c>
    </row>
    <row r="20" spans="1:7">
      <c r="A20" s="263"/>
      <c r="B20" s="33" t="s">
        <v>86</v>
      </c>
      <c r="C20" s="480">
        <v>10214.6</v>
      </c>
      <c r="D20" s="480">
        <v>4158.8</v>
      </c>
      <c r="E20" s="480">
        <v>2024.2</v>
      </c>
      <c r="F20" s="480">
        <v>1469.5</v>
      </c>
      <c r="G20" s="481">
        <v>665.1</v>
      </c>
    </row>
    <row r="21" spans="1:7">
      <c r="A21" s="263"/>
      <c r="B21" s="33" t="s">
        <v>87</v>
      </c>
      <c r="C21" s="480">
        <v>11396.8</v>
      </c>
      <c r="D21" s="480">
        <v>4510.3</v>
      </c>
      <c r="E21" s="480">
        <v>2037.1</v>
      </c>
      <c r="F21" s="480">
        <v>1680.5</v>
      </c>
      <c r="G21" s="481">
        <v>792.8</v>
      </c>
    </row>
    <row r="22" spans="1:7">
      <c r="A22" s="263"/>
      <c r="B22" s="43" t="s">
        <v>549</v>
      </c>
      <c r="C22" s="480">
        <v>13460.5</v>
      </c>
      <c r="D22" s="480">
        <v>5287.9</v>
      </c>
      <c r="E22" s="480">
        <v>2330.1999999999998</v>
      </c>
      <c r="F22" s="480">
        <v>2071</v>
      </c>
      <c r="G22" s="481">
        <v>886.7</v>
      </c>
    </row>
    <row r="23" spans="1:7">
      <c r="A23" s="263"/>
      <c r="B23" s="43" t="s">
        <v>550</v>
      </c>
      <c r="C23" s="480">
        <v>14905.3</v>
      </c>
      <c r="D23" s="480">
        <v>5990.9</v>
      </c>
      <c r="E23" s="480">
        <v>2626.4</v>
      </c>
      <c r="F23" s="480">
        <v>2397.1</v>
      </c>
      <c r="G23" s="481">
        <v>967.3</v>
      </c>
    </row>
    <row r="24" spans="1:7">
      <c r="A24" s="263"/>
      <c r="B24" s="43" t="s">
        <v>11</v>
      </c>
      <c r="C24" s="480">
        <v>16899.3</v>
      </c>
      <c r="D24" s="480">
        <v>7031.9</v>
      </c>
      <c r="E24" s="480">
        <v>3063.4</v>
      </c>
      <c r="F24" s="480">
        <v>2905.1</v>
      </c>
      <c r="G24" s="481">
        <v>1063.5</v>
      </c>
    </row>
    <row r="25" spans="1:7">
      <c r="A25" s="263"/>
      <c r="B25" s="114" t="s">
        <v>74</v>
      </c>
      <c r="C25" s="482">
        <v>139.4</v>
      </c>
      <c r="D25" s="482">
        <v>131.5</v>
      </c>
      <c r="E25" s="482">
        <v>143.30000000000001</v>
      </c>
      <c r="F25" s="482">
        <v>123.7</v>
      </c>
      <c r="G25" s="483">
        <v>123.6</v>
      </c>
    </row>
    <row r="26" spans="1:7">
      <c r="A26" s="473"/>
      <c r="B26" s="114"/>
      <c r="C26" s="484"/>
      <c r="D26" s="1117"/>
      <c r="E26" s="1117"/>
      <c r="F26" s="1117"/>
      <c r="G26" s="1117"/>
    </row>
    <row r="27" spans="1:7">
      <c r="A27" s="259">
        <v>2019</v>
      </c>
      <c r="B27" s="43" t="s">
        <v>552</v>
      </c>
      <c r="C27" s="480">
        <v>1720.4</v>
      </c>
      <c r="D27" s="480">
        <v>625.79999999999995</v>
      </c>
      <c r="E27" s="480">
        <v>312.5</v>
      </c>
      <c r="F27" s="480">
        <v>175.4</v>
      </c>
      <c r="G27" s="481">
        <v>138</v>
      </c>
    </row>
    <row r="28" spans="1:7">
      <c r="A28" s="259"/>
      <c r="B28" s="43" t="s">
        <v>211</v>
      </c>
      <c r="C28" s="480">
        <v>3168.7</v>
      </c>
      <c r="D28" s="480">
        <v>1186.7</v>
      </c>
      <c r="E28" s="480">
        <v>592.9</v>
      </c>
      <c r="F28" s="480">
        <v>359.3</v>
      </c>
      <c r="G28" s="481">
        <v>234.6</v>
      </c>
    </row>
    <row r="29" spans="1:7">
      <c r="A29" s="259"/>
      <c r="B29" s="114" t="s">
        <v>74</v>
      </c>
      <c r="C29" s="482">
        <v>101.6</v>
      </c>
      <c r="D29" s="482">
        <v>112</v>
      </c>
      <c r="E29" s="482">
        <v>109.2</v>
      </c>
      <c r="F29" s="482">
        <v>110.9</v>
      </c>
      <c r="G29" s="483">
        <v>121.6</v>
      </c>
    </row>
    <row r="30" spans="1:7">
      <c r="A30" s="473"/>
      <c r="B30" s="114"/>
      <c r="C30" s="484"/>
      <c r="D30" s="858"/>
      <c r="E30" s="858"/>
      <c r="F30" s="858"/>
      <c r="G30" s="484"/>
    </row>
    <row r="31" spans="1:7">
      <c r="A31" s="259">
        <v>2018</v>
      </c>
      <c r="B31" s="98" t="s">
        <v>20</v>
      </c>
      <c r="C31" s="480">
        <v>947.3</v>
      </c>
      <c r="D31" s="480">
        <v>267.2</v>
      </c>
      <c r="E31" s="480">
        <v>154.5</v>
      </c>
      <c r="F31" s="480">
        <v>56.1</v>
      </c>
      <c r="G31" s="481">
        <v>56.6</v>
      </c>
    </row>
    <row r="32" spans="1:7">
      <c r="A32" s="259"/>
      <c r="B32" s="98" t="s">
        <v>21</v>
      </c>
      <c r="C32" s="480">
        <v>960.5</v>
      </c>
      <c r="D32" s="480">
        <v>261.7</v>
      </c>
      <c r="E32" s="480">
        <v>107.9</v>
      </c>
      <c r="F32" s="480">
        <v>87.9</v>
      </c>
      <c r="G32" s="481">
        <v>65.900000000000006</v>
      </c>
    </row>
    <row r="33" spans="1:7">
      <c r="A33" s="259"/>
      <c r="B33" s="98" t="s">
        <v>22</v>
      </c>
      <c r="C33" s="480">
        <v>1025</v>
      </c>
      <c r="D33" s="480">
        <v>380.3</v>
      </c>
      <c r="E33" s="480">
        <v>154.69999999999999</v>
      </c>
      <c r="F33" s="480">
        <v>157.9</v>
      </c>
      <c r="G33" s="481">
        <v>67.7</v>
      </c>
    </row>
    <row r="34" spans="1:7">
      <c r="A34" s="259"/>
      <c r="B34" s="33" t="s">
        <v>23</v>
      </c>
      <c r="C34" s="480">
        <v>1060.3</v>
      </c>
      <c r="D34" s="480">
        <v>406</v>
      </c>
      <c r="E34" s="480">
        <v>209.7</v>
      </c>
      <c r="F34" s="480">
        <v>132.30000000000001</v>
      </c>
      <c r="G34" s="481">
        <v>64</v>
      </c>
    </row>
    <row r="35" spans="1:7">
      <c r="A35" s="259"/>
      <c r="B35" s="33" t="s">
        <v>24</v>
      </c>
      <c r="C35" s="480">
        <v>1083.5999999999999</v>
      </c>
      <c r="D35" s="480">
        <v>457.5</v>
      </c>
      <c r="E35" s="480">
        <v>197.7</v>
      </c>
      <c r="F35" s="480">
        <v>185</v>
      </c>
      <c r="G35" s="481">
        <v>74.8</v>
      </c>
    </row>
    <row r="36" spans="1:7">
      <c r="A36" s="259"/>
      <c r="B36" s="33" t="s">
        <v>25</v>
      </c>
      <c r="C36" s="480">
        <v>1305.9000000000001</v>
      </c>
      <c r="D36" s="480">
        <v>577.4</v>
      </c>
      <c r="E36" s="480">
        <v>232.2</v>
      </c>
      <c r="F36" s="480">
        <v>258.2</v>
      </c>
      <c r="G36" s="481">
        <v>87.1</v>
      </c>
    </row>
    <row r="37" spans="1:7">
      <c r="A37" s="259"/>
      <c r="B37" s="33" t="s">
        <v>13</v>
      </c>
      <c r="C37" s="480">
        <v>1336.2</v>
      </c>
      <c r="D37" s="480">
        <v>592.70000000000005</v>
      </c>
      <c r="E37" s="480">
        <v>229.7</v>
      </c>
      <c r="F37" s="480">
        <v>254.5</v>
      </c>
      <c r="G37" s="481">
        <v>108.5</v>
      </c>
    </row>
    <row r="38" spans="1:7">
      <c r="A38" s="259"/>
      <c r="B38" s="33" t="s">
        <v>15</v>
      </c>
      <c r="C38" s="480">
        <v>1346.3</v>
      </c>
      <c r="D38" s="480">
        <v>636.9</v>
      </c>
      <c r="E38" s="480">
        <v>250</v>
      </c>
      <c r="F38" s="480">
        <v>272.3</v>
      </c>
      <c r="G38" s="481">
        <v>114.7</v>
      </c>
    </row>
    <row r="39" spans="1:7">
      <c r="A39" s="259"/>
      <c r="B39" s="33" t="s">
        <v>16</v>
      </c>
      <c r="C39" s="480">
        <v>1396.4</v>
      </c>
      <c r="D39" s="480">
        <v>566.20000000000005</v>
      </c>
      <c r="E39" s="480">
        <v>197.5</v>
      </c>
      <c r="F39" s="480">
        <v>268.7</v>
      </c>
      <c r="G39" s="481">
        <v>100</v>
      </c>
    </row>
    <row r="40" spans="1:7">
      <c r="A40" s="510"/>
      <c r="B40" s="98" t="s">
        <v>17</v>
      </c>
      <c r="C40" s="480">
        <v>1601.2</v>
      </c>
      <c r="D40" s="480">
        <v>688.9</v>
      </c>
      <c r="E40" s="480">
        <v>246.4</v>
      </c>
      <c r="F40" s="480">
        <v>345</v>
      </c>
      <c r="G40" s="481">
        <v>97.5</v>
      </c>
    </row>
    <row r="41" spans="1:7">
      <c r="A41" s="510"/>
      <c r="B41" s="98" t="s">
        <v>18</v>
      </c>
      <c r="C41" s="480">
        <v>1623.2</v>
      </c>
      <c r="D41" s="480">
        <v>771.5</v>
      </c>
      <c r="E41" s="480">
        <v>332.9</v>
      </c>
      <c r="F41" s="480">
        <v>335.3</v>
      </c>
      <c r="G41" s="481">
        <v>103.3</v>
      </c>
    </row>
    <row r="42" spans="1:7">
      <c r="A42" s="510"/>
      <c r="B42" s="98" t="s">
        <v>19</v>
      </c>
      <c r="C42" s="480">
        <v>1916.4</v>
      </c>
      <c r="D42" s="480">
        <v>934.1</v>
      </c>
      <c r="E42" s="480">
        <v>365</v>
      </c>
      <c r="F42" s="480">
        <v>473.6</v>
      </c>
      <c r="G42" s="481">
        <v>95.5</v>
      </c>
    </row>
    <row r="43" spans="1:7">
      <c r="A43" s="259"/>
      <c r="B43" s="98"/>
      <c r="C43" s="480"/>
      <c r="D43" s="480"/>
      <c r="E43" s="480"/>
      <c r="F43" s="480"/>
      <c r="G43" s="481"/>
    </row>
    <row r="44" spans="1:7">
      <c r="A44" s="259">
        <v>2019</v>
      </c>
      <c r="B44" s="98" t="s">
        <v>20</v>
      </c>
      <c r="C44" s="480">
        <v>921.1</v>
      </c>
      <c r="D44" s="480">
        <v>422.4</v>
      </c>
      <c r="E44" s="480">
        <v>244.7</v>
      </c>
      <c r="F44" s="480">
        <v>93.6</v>
      </c>
      <c r="G44" s="481">
        <v>84.1</v>
      </c>
    </row>
    <row r="45" spans="1:7">
      <c r="A45" s="259"/>
      <c r="B45" s="98" t="s">
        <v>21</v>
      </c>
      <c r="C45" s="480">
        <v>925.1</v>
      </c>
      <c r="D45" s="480">
        <v>312.3</v>
      </c>
      <c r="E45" s="480">
        <v>150.4</v>
      </c>
      <c r="F45" s="480">
        <v>86.4</v>
      </c>
      <c r="G45" s="481">
        <v>75.599999999999994</v>
      </c>
    </row>
    <row r="46" spans="1:7">
      <c r="A46" s="259"/>
      <c r="B46" s="98" t="s">
        <v>22</v>
      </c>
      <c r="C46" s="480">
        <v>1400.6</v>
      </c>
      <c r="D46" s="480">
        <v>446</v>
      </c>
      <c r="E46" s="480">
        <v>202.8</v>
      </c>
      <c r="F46" s="480">
        <v>160.1</v>
      </c>
      <c r="G46" s="481">
        <v>83.2</v>
      </c>
    </row>
    <row r="47" spans="1:7">
      <c r="A47" s="474"/>
      <c r="B47" s="114" t="s">
        <v>74</v>
      </c>
      <c r="C47" s="482">
        <v>136.6</v>
      </c>
      <c r="D47" s="482">
        <v>117.3</v>
      </c>
      <c r="E47" s="482">
        <v>131.1</v>
      </c>
      <c r="F47" s="482">
        <v>101.4</v>
      </c>
      <c r="G47" s="483">
        <v>122.9</v>
      </c>
    </row>
    <row r="48" spans="1:7">
      <c r="A48" s="474"/>
      <c r="B48" s="114" t="s">
        <v>75</v>
      </c>
      <c r="C48" s="482">
        <v>151.4</v>
      </c>
      <c r="D48" s="482">
        <v>142.80000000000001</v>
      </c>
      <c r="E48" s="482">
        <v>134.80000000000001</v>
      </c>
      <c r="F48" s="482">
        <v>185.3</v>
      </c>
      <c r="G48" s="483">
        <v>110.1</v>
      </c>
    </row>
    <row r="49" spans="1:7">
      <c r="A49" s="1229" t="s">
        <v>622</v>
      </c>
      <c r="B49" s="1229"/>
      <c r="C49" s="1229"/>
      <c r="D49" s="1229"/>
      <c r="E49" s="1229"/>
      <c r="F49" s="1229"/>
      <c r="G49" s="1229"/>
    </row>
    <row r="50" spans="1:7">
      <c r="A50" s="1271" t="s">
        <v>623</v>
      </c>
      <c r="B50" s="1271"/>
      <c r="C50" s="1271"/>
      <c r="D50" s="1271"/>
      <c r="E50" s="1271"/>
      <c r="F50" s="1271"/>
      <c r="G50" s="1271"/>
    </row>
  </sheetData>
  <mergeCells count="13">
    <mergeCell ref="C9:G9"/>
    <mergeCell ref="A49:G49"/>
    <mergeCell ref="A50:G50"/>
    <mergeCell ref="A1:D1"/>
    <mergeCell ref="F1:G1"/>
    <mergeCell ref="A2:D2"/>
    <mergeCell ref="F2:G2"/>
    <mergeCell ref="A3:B9"/>
    <mergeCell ref="C3:C8"/>
    <mergeCell ref="D3:D8"/>
    <mergeCell ref="E4:E8"/>
    <mergeCell ref="F4:F8"/>
    <mergeCell ref="G4:G8"/>
  </mergeCells>
  <hyperlinks>
    <hyperlink ref="F1" location="'Spis tablic     List of tables'!A57" display="Powrót do spisu tablic"/>
    <hyperlink ref="F2" location="'Spis tablic     List of tables'!A1" display="Return to list tables"/>
    <hyperlink ref="F2:G2" location="'Spis tablic     List of tables'!A57" display="Return to list of tables"/>
    <hyperlink ref="F1:G2" location="'Spis tablic     List of tables'!A55" display="Powrót do spisu tablic"/>
  </hyperlinks>
  <pageMargins left="0.7" right="0.7" top="0.75" bottom="0.75" header="0.3" footer="0.3"/>
  <pageSetup paperSize="9" scale="67"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51"/>
  <sheetViews>
    <sheetView showGridLines="0" zoomScaleNormal="100" workbookViewId="0">
      <selection sqref="A1:C1"/>
    </sheetView>
  </sheetViews>
  <sheetFormatPr defaultRowHeight="15"/>
  <cols>
    <col min="1" max="1" width="6.42578125" customWidth="1"/>
    <col min="2" max="2" width="17.85546875" customWidth="1"/>
    <col min="3" max="4" width="9.42578125" customWidth="1"/>
    <col min="5" max="5" width="13.42578125" customWidth="1"/>
    <col min="6" max="6" width="9.42578125" customWidth="1"/>
    <col min="7" max="7" width="11.28515625" customWidth="1"/>
    <col min="8" max="8" width="9.5703125" customWidth="1"/>
    <col min="9" max="9" width="9.42578125" customWidth="1"/>
    <col min="10" max="10" width="9.85546875" customWidth="1"/>
  </cols>
  <sheetData>
    <row r="1" spans="1:10" ht="15.75">
      <c r="A1" s="1694" t="s">
        <v>624</v>
      </c>
      <c r="B1" s="1695"/>
      <c r="C1" s="1695"/>
      <c r="D1" s="266"/>
      <c r="E1" s="266"/>
      <c r="F1" s="266"/>
      <c r="G1" s="511"/>
      <c r="H1" s="59"/>
      <c r="I1" s="1696" t="s">
        <v>1</v>
      </c>
      <c r="J1" s="1696"/>
    </row>
    <row r="2" spans="1:10" ht="15.75">
      <c r="A2" s="1697" t="s">
        <v>625</v>
      </c>
      <c r="B2" s="1698"/>
      <c r="C2" s="1698"/>
      <c r="D2" s="512"/>
      <c r="E2" s="512"/>
      <c r="F2" s="512"/>
      <c r="G2" s="513"/>
      <c r="H2" s="59"/>
      <c r="I2" s="1669" t="s">
        <v>3</v>
      </c>
      <c r="J2" s="1669"/>
    </row>
    <row r="3" spans="1:10" ht="15.75">
      <c r="A3" s="514"/>
      <c r="B3" s="515"/>
      <c r="C3" s="515"/>
      <c r="D3" s="512"/>
      <c r="E3" s="512"/>
      <c r="F3" s="512"/>
      <c r="G3" s="513"/>
      <c r="H3" s="461"/>
      <c r="I3" s="461"/>
      <c r="J3" s="516"/>
    </row>
    <row r="4" spans="1:10">
      <c r="A4" s="1699" t="s">
        <v>626</v>
      </c>
      <c r="B4" s="1699"/>
      <c r="C4" s="1699"/>
      <c r="D4" s="1699"/>
      <c r="E4" s="1699"/>
      <c r="F4" s="1699"/>
      <c r="G4" s="517"/>
      <c r="H4" s="518"/>
      <c r="I4" s="518"/>
      <c r="J4" s="518"/>
    </row>
    <row r="5" spans="1:10">
      <c r="A5" s="1693" t="s">
        <v>627</v>
      </c>
      <c r="B5" s="1693"/>
      <c r="C5" s="1693"/>
      <c r="D5" s="1693"/>
      <c r="E5" s="1693"/>
      <c r="F5" s="519"/>
      <c r="G5" s="519"/>
      <c r="H5" s="520"/>
      <c r="I5" s="520"/>
      <c r="J5" s="520"/>
    </row>
    <row r="6" spans="1:10">
      <c r="A6" s="1276" t="s">
        <v>628</v>
      </c>
      <c r="B6" s="1242"/>
      <c r="C6" s="1281" t="s">
        <v>1702</v>
      </c>
      <c r="D6" s="1233" t="s">
        <v>1706</v>
      </c>
      <c r="E6" s="407"/>
      <c r="F6" s="1233" t="s">
        <v>1707</v>
      </c>
      <c r="G6" s="407"/>
      <c r="H6" s="1231" t="s">
        <v>1826</v>
      </c>
      <c r="I6" s="1231" t="s">
        <v>629</v>
      </c>
      <c r="J6" s="1233" t="s">
        <v>630</v>
      </c>
    </row>
    <row r="7" spans="1:10">
      <c r="A7" s="1277"/>
      <c r="B7" s="1692"/>
      <c r="C7" s="1281"/>
      <c r="D7" s="1626"/>
      <c r="E7" s="1688" t="s">
        <v>1703</v>
      </c>
      <c r="F7" s="1626"/>
      <c r="G7" s="1231" t="s">
        <v>1704</v>
      </c>
      <c r="H7" s="1691"/>
      <c r="I7" s="1691"/>
      <c r="J7" s="1626"/>
    </row>
    <row r="8" spans="1:10">
      <c r="A8" s="1277"/>
      <c r="B8" s="1692"/>
      <c r="C8" s="1281"/>
      <c r="D8" s="1626"/>
      <c r="E8" s="1689"/>
      <c r="F8" s="1626"/>
      <c r="G8" s="1691"/>
      <c r="H8" s="1691"/>
      <c r="I8" s="1691"/>
      <c r="J8" s="1626"/>
    </row>
    <row r="9" spans="1:10" ht="30.75" customHeight="1">
      <c r="A9" s="1277"/>
      <c r="B9" s="1692"/>
      <c r="C9" s="1281"/>
      <c r="D9" s="1255"/>
      <c r="E9" s="1690"/>
      <c r="F9" s="1255"/>
      <c r="G9" s="1254"/>
      <c r="H9" s="1254"/>
      <c r="I9" s="1254"/>
      <c r="J9" s="1255"/>
    </row>
    <row r="10" spans="1:10" ht="20.25" customHeight="1">
      <c r="A10" s="1278"/>
      <c r="B10" s="1279"/>
      <c r="C10" s="1281" t="s">
        <v>1705</v>
      </c>
      <c r="D10" s="1269"/>
      <c r="E10" s="1269"/>
      <c r="F10" s="1269"/>
      <c r="G10" s="1269"/>
      <c r="H10" s="1269"/>
      <c r="I10" s="1269"/>
      <c r="J10" s="1270"/>
    </row>
    <row r="11" spans="1:10" ht="24" customHeight="1">
      <c r="A11" s="1284" t="s">
        <v>631</v>
      </c>
      <c r="B11" s="1284"/>
      <c r="C11" s="1284"/>
      <c r="D11" s="1284"/>
      <c r="E11" s="1284"/>
      <c r="F11" s="1284"/>
      <c r="G11" s="1284"/>
      <c r="H11" s="1284"/>
      <c r="I11" s="1284"/>
      <c r="J11" s="1284"/>
    </row>
    <row r="12" spans="1:10">
      <c r="A12" s="510">
        <v>2017</v>
      </c>
      <c r="B12" s="521" t="s">
        <v>11</v>
      </c>
      <c r="C12" s="91">
        <v>52325.599999999999</v>
      </c>
      <c r="D12" s="523">
        <v>15749</v>
      </c>
      <c r="E12" s="91">
        <v>14751.4</v>
      </c>
      <c r="F12" s="523">
        <v>15628.7</v>
      </c>
      <c r="G12" s="91">
        <v>7180.4</v>
      </c>
      <c r="H12" s="523">
        <v>16624.3</v>
      </c>
      <c r="I12" s="523">
        <v>2613.1</v>
      </c>
      <c r="J12" s="91">
        <v>1710.4</v>
      </c>
    </row>
    <row r="13" spans="1:10">
      <c r="A13" s="510"/>
      <c r="B13" s="522" t="s">
        <v>74</v>
      </c>
      <c r="C13" s="524">
        <v>106.1</v>
      </c>
      <c r="D13" s="525">
        <v>104.5</v>
      </c>
      <c r="E13" s="524">
        <v>104.5</v>
      </c>
      <c r="F13" s="525">
        <v>96.4</v>
      </c>
      <c r="G13" s="524">
        <v>112.2</v>
      </c>
      <c r="H13" s="525">
        <v>115.9</v>
      </c>
      <c r="I13" s="525">
        <v>105.6</v>
      </c>
      <c r="J13" s="524">
        <v>140.19999999999999</v>
      </c>
    </row>
    <row r="14" spans="1:10">
      <c r="A14" s="510"/>
      <c r="B14" s="522"/>
      <c r="C14" s="91"/>
      <c r="D14" s="523"/>
      <c r="E14" s="91"/>
      <c r="F14" s="523"/>
      <c r="G14" s="91"/>
      <c r="H14" s="523"/>
      <c r="I14" s="523"/>
      <c r="J14" s="822"/>
    </row>
    <row r="15" spans="1:10">
      <c r="A15" s="510">
        <v>2018</v>
      </c>
      <c r="B15" s="521" t="s">
        <v>552</v>
      </c>
      <c r="C15" s="91" t="s">
        <v>1369</v>
      </c>
      <c r="D15" s="523">
        <v>3078.3</v>
      </c>
      <c r="E15" s="91" t="s">
        <v>1370</v>
      </c>
      <c r="F15" s="523">
        <v>2387.8000000000002</v>
      </c>
      <c r="G15" s="91">
        <v>1388.6</v>
      </c>
      <c r="H15" s="523" t="s">
        <v>1371</v>
      </c>
      <c r="I15" s="523">
        <v>443.2</v>
      </c>
      <c r="J15" s="91">
        <v>438</v>
      </c>
    </row>
    <row r="16" spans="1:10">
      <c r="A16" s="263"/>
      <c r="B16" s="521" t="s">
        <v>211</v>
      </c>
      <c r="C16" s="91" t="s">
        <v>1372</v>
      </c>
      <c r="D16" s="523">
        <v>4872.3</v>
      </c>
      <c r="E16" s="91" t="s">
        <v>1373</v>
      </c>
      <c r="F16" s="523">
        <v>4332.8</v>
      </c>
      <c r="G16" s="91">
        <v>2477.1999999999998</v>
      </c>
      <c r="H16" s="523" t="s">
        <v>1374</v>
      </c>
      <c r="I16" s="523">
        <v>695.6</v>
      </c>
      <c r="J16" s="91">
        <v>646.5</v>
      </c>
    </row>
    <row r="17" spans="1:10">
      <c r="A17" s="510"/>
      <c r="B17" s="521" t="s">
        <v>92</v>
      </c>
      <c r="C17" s="91" t="s">
        <v>1375</v>
      </c>
      <c r="D17" s="523">
        <v>6637</v>
      </c>
      <c r="E17" s="91" t="s">
        <v>1376</v>
      </c>
      <c r="F17" s="523" t="s">
        <v>1377</v>
      </c>
      <c r="G17" s="91">
        <v>3217.1</v>
      </c>
      <c r="H17" s="523" t="s">
        <v>1561</v>
      </c>
      <c r="I17" s="523">
        <v>930.8</v>
      </c>
      <c r="J17" s="91">
        <v>887.5</v>
      </c>
    </row>
    <row r="18" spans="1:10">
      <c r="A18" s="510"/>
      <c r="B18" s="521" t="s">
        <v>93</v>
      </c>
      <c r="C18" s="91" t="s">
        <v>1378</v>
      </c>
      <c r="D18" s="523">
        <v>7989.5</v>
      </c>
      <c r="E18" s="91" t="s">
        <v>1379</v>
      </c>
      <c r="F18" s="523" t="s">
        <v>1380</v>
      </c>
      <c r="G18" s="91">
        <v>3871.8</v>
      </c>
      <c r="H18" s="523" t="s">
        <v>1381</v>
      </c>
      <c r="I18" s="523">
        <v>1168</v>
      </c>
      <c r="J18" s="91">
        <v>1151.5999999999999</v>
      </c>
    </row>
    <row r="19" spans="1:10">
      <c r="A19" s="510"/>
      <c r="B19" s="509" t="s">
        <v>61</v>
      </c>
      <c r="C19" s="91" t="s">
        <v>1382</v>
      </c>
      <c r="D19" s="523">
        <v>9247.2999999999993</v>
      </c>
      <c r="E19" s="1120" t="s">
        <v>1383</v>
      </c>
      <c r="F19" s="523" t="s">
        <v>1384</v>
      </c>
      <c r="G19" s="91">
        <v>4901.5</v>
      </c>
      <c r="H19" s="523" t="s">
        <v>1385</v>
      </c>
      <c r="I19" s="523">
        <v>1409.9</v>
      </c>
      <c r="J19" s="91">
        <v>1410.5</v>
      </c>
    </row>
    <row r="20" spans="1:10">
      <c r="A20" s="263"/>
      <c r="B20" s="521" t="s">
        <v>85</v>
      </c>
      <c r="C20" s="91" t="s">
        <v>1386</v>
      </c>
      <c r="D20" s="523">
        <v>10653.9</v>
      </c>
      <c r="E20" s="91" t="s">
        <v>1387</v>
      </c>
      <c r="F20" s="523" t="s">
        <v>1388</v>
      </c>
      <c r="G20" s="91">
        <v>5580.8</v>
      </c>
      <c r="H20" s="523" t="s">
        <v>1389</v>
      </c>
      <c r="I20" s="523">
        <v>1632.1</v>
      </c>
      <c r="J20" s="91">
        <v>1677.2</v>
      </c>
    </row>
    <row r="21" spans="1:10">
      <c r="A21" s="263"/>
      <c r="B21" s="521" t="s">
        <v>86</v>
      </c>
      <c r="C21" s="91" t="s">
        <v>1390</v>
      </c>
      <c r="D21" s="523">
        <v>12025.1</v>
      </c>
      <c r="E21" s="91" t="s">
        <v>1391</v>
      </c>
      <c r="F21" s="523" t="s">
        <v>1392</v>
      </c>
      <c r="G21" s="91">
        <v>6445.3</v>
      </c>
      <c r="H21" s="523" t="s">
        <v>1393</v>
      </c>
      <c r="I21" s="523">
        <v>1859</v>
      </c>
      <c r="J21" s="91">
        <v>1996.6</v>
      </c>
    </row>
    <row r="22" spans="1:10">
      <c r="A22" s="263"/>
      <c r="B22" s="509" t="s">
        <v>87</v>
      </c>
      <c r="C22" s="91" t="s">
        <v>1394</v>
      </c>
      <c r="D22" s="523">
        <v>13171.7</v>
      </c>
      <c r="E22" s="91" t="s">
        <v>1395</v>
      </c>
      <c r="F22" s="523" t="s">
        <v>1396</v>
      </c>
      <c r="G22" s="91">
        <v>7324.5</v>
      </c>
      <c r="H22" s="523" t="s">
        <v>1397</v>
      </c>
      <c r="I22" s="523">
        <v>2100.5</v>
      </c>
      <c r="J22" s="91">
        <v>2303.6</v>
      </c>
    </row>
    <row r="23" spans="1:10">
      <c r="A23" s="263"/>
      <c r="B23" s="521" t="s">
        <v>549</v>
      </c>
      <c r="C23" s="91" t="s">
        <v>1398</v>
      </c>
      <c r="D23" s="523">
        <v>14720.3</v>
      </c>
      <c r="E23" s="91" t="s">
        <v>1399</v>
      </c>
      <c r="F23" s="523" t="s">
        <v>1400</v>
      </c>
      <c r="G23" s="91">
        <v>7735.7</v>
      </c>
      <c r="H23" s="523" t="s">
        <v>1401</v>
      </c>
      <c r="I23" s="523">
        <v>2353</v>
      </c>
      <c r="J23" s="91">
        <v>2597.9</v>
      </c>
    </row>
    <row r="24" spans="1:10">
      <c r="A24" s="263"/>
      <c r="B24" s="521" t="s">
        <v>550</v>
      </c>
      <c r="C24" s="91" t="s">
        <v>1402</v>
      </c>
      <c r="D24" s="523">
        <v>16593.900000000001</v>
      </c>
      <c r="E24" s="91" t="s">
        <v>1403</v>
      </c>
      <c r="F24" s="523" t="s">
        <v>1404</v>
      </c>
      <c r="G24" s="91">
        <v>8560.6</v>
      </c>
      <c r="H24" s="523" t="s">
        <v>1405</v>
      </c>
      <c r="I24" s="523">
        <v>2603.1</v>
      </c>
      <c r="J24" s="91">
        <v>2883.3</v>
      </c>
    </row>
    <row r="25" spans="1:10">
      <c r="A25" s="263"/>
      <c r="B25" s="521" t="s">
        <v>11</v>
      </c>
      <c r="C25" s="91" t="s">
        <v>1406</v>
      </c>
      <c r="D25" s="523">
        <v>17858.2</v>
      </c>
      <c r="E25" s="91" t="s">
        <v>1407</v>
      </c>
      <c r="F25" s="523" t="s">
        <v>1408</v>
      </c>
      <c r="G25" s="91">
        <v>9699.4</v>
      </c>
      <c r="H25" s="523" t="s">
        <v>1409</v>
      </c>
      <c r="I25" s="523">
        <v>2799</v>
      </c>
      <c r="J25" s="91">
        <v>3106.8</v>
      </c>
    </row>
    <row r="26" spans="1:10">
      <c r="A26" s="263"/>
      <c r="B26" s="522" t="s">
        <v>74</v>
      </c>
      <c r="C26" s="524" t="s">
        <v>1410</v>
      </c>
      <c r="D26" s="525">
        <v>113.4</v>
      </c>
      <c r="E26" s="524" t="s">
        <v>1411</v>
      </c>
      <c r="F26" s="525" t="s">
        <v>1412</v>
      </c>
      <c r="G26" s="524">
        <v>135.1</v>
      </c>
      <c r="H26" s="525" t="s">
        <v>1413</v>
      </c>
      <c r="I26" s="525">
        <v>107.1</v>
      </c>
      <c r="J26" s="524">
        <v>181.6</v>
      </c>
    </row>
    <row r="27" spans="1:10">
      <c r="A27" s="510"/>
      <c r="B27" s="522"/>
      <c r="C27" s="524"/>
      <c r="D27" s="525"/>
      <c r="E27" s="524"/>
      <c r="F27" s="525"/>
      <c r="G27" s="524"/>
      <c r="H27" s="525"/>
      <c r="I27" s="525"/>
      <c r="J27" s="438"/>
    </row>
    <row r="28" spans="1:10">
      <c r="A28" s="510">
        <v>2019</v>
      </c>
      <c r="B28" s="521" t="s">
        <v>552</v>
      </c>
      <c r="C28" s="91">
        <v>10355.5</v>
      </c>
      <c r="D28" s="523">
        <v>3025.6</v>
      </c>
      <c r="E28" s="91">
        <v>2876.7</v>
      </c>
      <c r="F28" s="523">
        <v>2921.4</v>
      </c>
      <c r="G28" s="91">
        <v>1705.7</v>
      </c>
      <c r="H28" s="523">
        <v>3476.8</v>
      </c>
      <c r="I28" s="523">
        <v>436.9</v>
      </c>
      <c r="J28" s="91">
        <v>494.8</v>
      </c>
    </row>
    <row r="29" spans="1:10">
      <c r="A29" s="510"/>
      <c r="B29" s="521" t="s">
        <v>211</v>
      </c>
      <c r="C29" s="91">
        <v>15913.6</v>
      </c>
      <c r="D29" s="523">
        <v>4494.3</v>
      </c>
      <c r="E29" s="91">
        <v>4268.8</v>
      </c>
      <c r="F29" s="523">
        <v>4593.3999999999996</v>
      </c>
      <c r="G29" s="91">
        <v>2691.6</v>
      </c>
      <c r="H29" s="523">
        <v>5420.6</v>
      </c>
      <c r="I29" s="523">
        <v>702.6</v>
      </c>
      <c r="J29" s="91">
        <v>702.8</v>
      </c>
    </row>
    <row r="30" spans="1:10">
      <c r="A30" s="510"/>
      <c r="B30" s="522" t="s">
        <v>74</v>
      </c>
      <c r="C30" s="524">
        <v>99.6</v>
      </c>
      <c r="D30" s="525">
        <v>92.2</v>
      </c>
      <c r="E30" s="524">
        <v>91.5</v>
      </c>
      <c r="F30" s="525">
        <v>106</v>
      </c>
      <c r="G30" s="524">
        <v>108.7</v>
      </c>
      <c r="H30" s="525">
        <v>99.9</v>
      </c>
      <c r="I30" s="525">
        <v>101</v>
      </c>
      <c r="J30" s="524">
        <v>108.7</v>
      </c>
    </row>
    <row r="31" spans="1:10">
      <c r="A31" s="510"/>
      <c r="B31" s="522"/>
      <c r="C31" s="524"/>
      <c r="D31" s="438"/>
      <c r="E31" s="438"/>
      <c r="F31" s="438"/>
      <c r="G31" s="438"/>
      <c r="H31" s="438"/>
      <c r="I31" s="438"/>
      <c r="J31" s="438"/>
    </row>
    <row r="32" spans="1:10">
      <c r="A32" s="510">
        <v>2018</v>
      </c>
      <c r="B32" s="387" t="s">
        <v>20</v>
      </c>
      <c r="C32" s="91" t="s">
        <v>1414</v>
      </c>
      <c r="D32" s="523">
        <v>1497.4</v>
      </c>
      <c r="E32" s="91" t="s">
        <v>1415</v>
      </c>
      <c r="F32" s="523">
        <v>1377.3</v>
      </c>
      <c r="G32" s="91">
        <v>807.8</v>
      </c>
      <c r="H32" s="523" t="s">
        <v>1416</v>
      </c>
      <c r="I32" s="523">
        <v>220.7</v>
      </c>
      <c r="J32" s="91">
        <v>201.7</v>
      </c>
    </row>
    <row r="33" spans="1:10">
      <c r="A33" s="510"/>
      <c r="B33" s="387" t="s">
        <v>21</v>
      </c>
      <c r="C33" s="91" t="s">
        <v>1417</v>
      </c>
      <c r="D33" s="523">
        <v>1581</v>
      </c>
      <c r="E33" s="91" t="s">
        <v>1418</v>
      </c>
      <c r="F33" s="523">
        <v>1010.5</v>
      </c>
      <c r="G33" s="91">
        <v>580.79999999999995</v>
      </c>
      <c r="H33" s="523" t="s">
        <v>1419</v>
      </c>
      <c r="I33" s="523">
        <v>222.5</v>
      </c>
      <c r="J33" s="91">
        <v>236.2</v>
      </c>
    </row>
    <row r="34" spans="1:10">
      <c r="A34" s="510"/>
      <c r="B34" s="387" t="s">
        <v>22</v>
      </c>
      <c r="C34" s="91" t="s">
        <v>1420</v>
      </c>
      <c r="D34" s="523">
        <v>1793.9</v>
      </c>
      <c r="E34" s="91" t="s">
        <v>1421</v>
      </c>
      <c r="F34" s="523">
        <v>1945</v>
      </c>
      <c r="G34" s="91">
        <v>1088.5999999999999</v>
      </c>
      <c r="H34" s="523" t="s">
        <v>1422</v>
      </c>
      <c r="I34" s="523">
        <v>252.4</v>
      </c>
      <c r="J34" s="91">
        <v>208.5</v>
      </c>
    </row>
    <row r="35" spans="1:10">
      <c r="A35" s="510"/>
      <c r="B35" s="521" t="s">
        <v>23</v>
      </c>
      <c r="C35" s="91" t="s">
        <v>1423</v>
      </c>
      <c r="D35" s="523">
        <v>1764.7</v>
      </c>
      <c r="E35" s="91" t="s">
        <v>1424</v>
      </c>
      <c r="F35" s="523" t="s">
        <v>1425</v>
      </c>
      <c r="G35" s="91">
        <v>739.9</v>
      </c>
      <c r="H35" s="523" t="s">
        <v>1426</v>
      </c>
      <c r="I35" s="523">
        <v>235.2</v>
      </c>
      <c r="J35" s="91">
        <v>241</v>
      </c>
    </row>
    <row r="36" spans="1:10">
      <c r="A36" s="510"/>
      <c r="B36" s="521" t="s">
        <v>24</v>
      </c>
      <c r="C36" s="91" t="s">
        <v>1427</v>
      </c>
      <c r="D36" s="523">
        <v>1352.5</v>
      </c>
      <c r="E36" s="91">
        <v>1271.8</v>
      </c>
      <c r="F36" s="523">
        <v>1526.9</v>
      </c>
      <c r="G36" s="91">
        <v>654.79999999999995</v>
      </c>
      <c r="H36" s="523" t="s">
        <v>1428</v>
      </c>
      <c r="I36" s="523">
        <v>237.2</v>
      </c>
      <c r="J36" s="91">
        <v>264.2</v>
      </c>
    </row>
    <row r="37" spans="1:10">
      <c r="A37" s="510"/>
      <c r="B37" s="509" t="s">
        <v>25</v>
      </c>
      <c r="C37" s="91">
        <v>5457</v>
      </c>
      <c r="D37" s="523">
        <v>1257.8</v>
      </c>
      <c r="E37" s="91" t="s">
        <v>1429</v>
      </c>
      <c r="F37" s="523">
        <v>1837.9</v>
      </c>
      <c r="G37" s="91">
        <v>1029.7</v>
      </c>
      <c r="H37" s="523">
        <v>1860.5</v>
      </c>
      <c r="I37" s="523">
        <v>241.9</v>
      </c>
      <c r="J37" s="91">
        <v>258.89999999999998</v>
      </c>
    </row>
    <row r="38" spans="1:10">
      <c r="A38" s="510"/>
      <c r="B38" s="509" t="s">
        <v>13</v>
      </c>
      <c r="C38" s="91">
        <v>4860.8</v>
      </c>
      <c r="D38" s="523">
        <v>1406.6</v>
      </c>
      <c r="E38" s="91" t="s">
        <v>1430</v>
      </c>
      <c r="F38" s="523">
        <v>1205.3</v>
      </c>
      <c r="G38" s="91">
        <v>679.3</v>
      </c>
      <c r="H38" s="523">
        <v>1760</v>
      </c>
      <c r="I38" s="523">
        <v>222.3</v>
      </c>
      <c r="J38" s="91">
        <v>266.7</v>
      </c>
    </row>
    <row r="39" spans="1:10">
      <c r="A39" s="510"/>
      <c r="B39" s="509" t="s">
        <v>15</v>
      </c>
      <c r="C39" s="91">
        <v>5214.1000000000004</v>
      </c>
      <c r="D39" s="523">
        <v>1371.2</v>
      </c>
      <c r="E39" s="91" t="s">
        <v>1431</v>
      </c>
      <c r="F39" s="523">
        <v>1667.7</v>
      </c>
      <c r="G39" s="91">
        <v>864.4</v>
      </c>
      <c r="H39" s="523">
        <v>1628.8</v>
      </c>
      <c r="I39" s="523">
        <v>226.9</v>
      </c>
      <c r="J39" s="91">
        <v>319.39999999999998</v>
      </c>
    </row>
    <row r="40" spans="1:10">
      <c r="A40" s="510"/>
      <c r="B40" s="509" t="s">
        <v>16</v>
      </c>
      <c r="C40" s="91">
        <v>4730.7</v>
      </c>
      <c r="D40" s="523">
        <v>1146.5</v>
      </c>
      <c r="E40" s="91">
        <v>1091.0999999999999</v>
      </c>
      <c r="F40" s="523">
        <v>1540.4</v>
      </c>
      <c r="G40" s="91">
        <v>879.2</v>
      </c>
      <c r="H40" s="523">
        <v>1495.4</v>
      </c>
      <c r="I40" s="523">
        <v>241.4</v>
      </c>
      <c r="J40" s="91">
        <v>307</v>
      </c>
    </row>
    <row r="41" spans="1:10">
      <c r="A41" s="510"/>
      <c r="B41" s="387" t="s">
        <v>17</v>
      </c>
      <c r="C41" s="91">
        <v>5484.6</v>
      </c>
      <c r="D41" s="523">
        <v>1548.7</v>
      </c>
      <c r="E41" s="91">
        <v>1465.2</v>
      </c>
      <c r="F41" s="523">
        <v>1149.7</v>
      </c>
      <c r="G41" s="91">
        <v>411.2</v>
      </c>
      <c r="H41" s="523">
        <v>2239.4</v>
      </c>
      <c r="I41" s="523">
        <v>252.5</v>
      </c>
      <c r="J41" s="91">
        <v>294.3</v>
      </c>
    </row>
    <row r="42" spans="1:10">
      <c r="A42" s="510"/>
      <c r="B42" s="387" t="s">
        <v>18</v>
      </c>
      <c r="C42" s="91">
        <v>5867.8</v>
      </c>
      <c r="D42" s="523">
        <v>1873.5</v>
      </c>
      <c r="E42" s="91" t="s">
        <v>1432</v>
      </c>
      <c r="F42" s="523">
        <v>1803</v>
      </c>
      <c r="G42" s="91">
        <v>824.9</v>
      </c>
      <c r="H42" s="523">
        <v>1655.8</v>
      </c>
      <c r="I42" s="523">
        <v>250.1</v>
      </c>
      <c r="J42" s="91">
        <v>285.39999999999998</v>
      </c>
    </row>
    <row r="43" spans="1:10">
      <c r="A43" s="510"/>
      <c r="B43" s="387" t="s">
        <v>19</v>
      </c>
      <c r="C43" s="91">
        <v>5185.2</v>
      </c>
      <c r="D43" s="523">
        <v>1264.4000000000001</v>
      </c>
      <c r="E43" s="91">
        <v>1167.2</v>
      </c>
      <c r="F43" s="523">
        <v>1799.1</v>
      </c>
      <c r="G43" s="91">
        <v>1138.7</v>
      </c>
      <c r="H43" s="523">
        <v>1702.3</v>
      </c>
      <c r="I43" s="523">
        <v>195.9</v>
      </c>
      <c r="J43" s="91">
        <v>223.5</v>
      </c>
    </row>
    <row r="44" spans="1:10">
      <c r="A44" s="259"/>
      <c r="B44" s="98"/>
      <c r="C44" s="91"/>
      <c r="D44" s="523"/>
      <c r="E44" s="91"/>
      <c r="F44" s="523"/>
      <c r="G44" s="91"/>
      <c r="H44" s="523"/>
      <c r="I44" s="523"/>
      <c r="J44" s="91"/>
    </row>
    <row r="45" spans="1:10">
      <c r="A45" s="510">
        <v>2019</v>
      </c>
      <c r="B45" s="387" t="s">
        <v>20</v>
      </c>
      <c r="C45" s="91">
        <v>5008.1000000000004</v>
      </c>
      <c r="D45" s="523">
        <v>1372.6</v>
      </c>
      <c r="E45" s="91">
        <v>1314.9</v>
      </c>
      <c r="F45" s="523">
        <v>1439.6</v>
      </c>
      <c r="G45" s="91">
        <v>833.9</v>
      </c>
      <c r="H45" s="523">
        <v>1769.5</v>
      </c>
      <c r="I45" s="523">
        <v>220.9</v>
      </c>
      <c r="J45" s="91">
        <v>205.5</v>
      </c>
    </row>
    <row r="46" spans="1:10">
      <c r="A46" s="510"/>
      <c r="B46" s="387" t="s">
        <v>21</v>
      </c>
      <c r="C46" s="91">
        <v>5347.4</v>
      </c>
      <c r="D46" s="523">
        <v>1653</v>
      </c>
      <c r="E46" s="91">
        <v>1561.9</v>
      </c>
      <c r="F46" s="523">
        <v>1481.8</v>
      </c>
      <c r="G46" s="91">
        <v>871.8</v>
      </c>
      <c r="H46" s="523">
        <v>1707.3</v>
      </c>
      <c r="I46" s="523">
        <v>216</v>
      </c>
      <c r="J46" s="91">
        <v>289.39999999999998</v>
      </c>
    </row>
    <row r="47" spans="1:10">
      <c r="A47" s="510"/>
      <c r="B47" s="387" t="s">
        <v>22</v>
      </c>
      <c r="C47" s="91">
        <v>5558.1</v>
      </c>
      <c r="D47" s="523">
        <v>1468.7</v>
      </c>
      <c r="E47" s="91">
        <v>1392.1</v>
      </c>
      <c r="F47" s="523">
        <v>1672</v>
      </c>
      <c r="G47" s="91">
        <v>985.9</v>
      </c>
      <c r="H47" s="523">
        <v>1943.7</v>
      </c>
      <c r="I47" s="523">
        <v>265.7</v>
      </c>
      <c r="J47" s="91">
        <v>207.9</v>
      </c>
    </row>
    <row r="48" spans="1:10">
      <c r="A48" s="510"/>
      <c r="B48" s="522" t="s">
        <v>74</v>
      </c>
      <c r="C48" s="524">
        <v>91.7</v>
      </c>
      <c r="D48" s="525">
        <v>81.900000000000006</v>
      </c>
      <c r="E48" s="524">
        <v>81.8</v>
      </c>
      <c r="F48" s="525">
        <v>86</v>
      </c>
      <c r="G48" s="524">
        <v>90.6</v>
      </c>
      <c r="H48" s="525">
        <v>104.3</v>
      </c>
      <c r="I48" s="525">
        <v>105.3</v>
      </c>
      <c r="J48" s="524">
        <v>99.7</v>
      </c>
    </row>
    <row r="49" spans="1:10">
      <c r="A49" s="510"/>
      <c r="B49" s="522" t="s">
        <v>75</v>
      </c>
      <c r="C49" s="524">
        <v>103.9</v>
      </c>
      <c r="D49" s="525">
        <v>88.9</v>
      </c>
      <c r="E49" s="524">
        <v>89.1</v>
      </c>
      <c r="F49" s="525">
        <v>112.8</v>
      </c>
      <c r="G49" s="524">
        <v>113.1</v>
      </c>
      <c r="H49" s="525">
        <v>113.9</v>
      </c>
      <c r="I49" s="525">
        <v>123</v>
      </c>
      <c r="J49" s="524">
        <v>71.900000000000006</v>
      </c>
    </row>
    <row r="50" spans="1:10">
      <c r="A50" s="1300" t="s">
        <v>641</v>
      </c>
      <c r="B50" s="1300"/>
      <c r="C50" s="1300"/>
      <c r="D50" s="1300"/>
      <c r="E50" s="1300"/>
      <c r="F50" s="1300"/>
      <c r="G50" s="1300"/>
      <c r="H50" s="1300"/>
      <c r="I50" s="1300"/>
      <c r="J50" s="1300"/>
    </row>
    <row r="51" spans="1:10">
      <c r="A51" s="1271" t="s">
        <v>632</v>
      </c>
      <c r="B51" s="1300"/>
      <c r="C51" s="1300"/>
      <c r="D51" s="1300"/>
      <c r="E51" s="1300"/>
      <c r="F51" s="1300"/>
      <c r="G51" s="1300"/>
      <c r="H51" s="1300"/>
      <c r="I51" s="1300"/>
      <c r="J51" s="1300"/>
    </row>
  </sheetData>
  <mergeCells count="19">
    <mergeCell ref="A5:E5"/>
    <mergeCell ref="A1:C1"/>
    <mergeCell ref="I1:J1"/>
    <mergeCell ref="A2:C2"/>
    <mergeCell ref="I2:J2"/>
    <mergeCell ref="A4:F4"/>
    <mergeCell ref="A51:J51"/>
    <mergeCell ref="J6:J9"/>
    <mergeCell ref="E7:E9"/>
    <mergeCell ref="G7:G9"/>
    <mergeCell ref="C10:J10"/>
    <mergeCell ref="A11:J11"/>
    <mergeCell ref="A50:J50"/>
    <mergeCell ref="A6:B10"/>
    <mergeCell ref="C6:C9"/>
    <mergeCell ref="D6:D9"/>
    <mergeCell ref="F6:F9"/>
    <mergeCell ref="H6:H9"/>
    <mergeCell ref="I6:I9"/>
  </mergeCells>
  <hyperlinks>
    <hyperlink ref="I1" location="'Spis tablic     List of tables'!A58" display="Powrót do spisu tablic"/>
    <hyperlink ref="I2" location="'Spis tablic     List of tables'!A1" display="Return to list of tables"/>
    <hyperlink ref="I1:J2" location="'Spis tablic     List of tables'!A56" display="Powrót do spisu tablic"/>
  </hyperlinks>
  <pageMargins left="0.7" right="0.7" top="0.75" bottom="0.75" header="0.3" footer="0.3"/>
  <pageSetup paperSize="9" scale="8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49"/>
  <sheetViews>
    <sheetView showGridLines="0" zoomScaleNormal="100" workbookViewId="0">
      <selection sqref="A1:F1"/>
    </sheetView>
  </sheetViews>
  <sheetFormatPr defaultRowHeight="15"/>
  <cols>
    <col min="1" max="1" width="6.42578125" customWidth="1"/>
    <col min="2" max="2" width="17.85546875" customWidth="1"/>
    <col min="3" max="4" width="9.28515625" customWidth="1"/>
    <col min="5" max="5" width="13" customWidth="1"/>
    <col min="6" max="6" width="9.28515625" customWidth="1"/>
    <col min="7" max="7" width="11.5703125" customWidth="1"/>
    <col min="8" max="9" width="9.5703125" customWidth="1"/>
    <col min="10" max="10" width="9.85546875" customWidth="1"/>
  </cols>
  <sheetData>
    <row r="1" spans="1:10">
      <c r="A1" s="1702" t="s">
        <v>633</v>
      </c>
      <c r="B1" s="1702"/>
      <c r="C1" s="1702"/>
      <c r="D1" s="1702"/>
      <c r="E1" s="1702"/>
      <c r="F1" s="1702"/>
      <c r="G1" s="517"/>
      <c r="H1" s="526"/>
      <c r="I1" s="1696" t="s">
        <v>1</v>
      </c>
      <c r="J1" s="1696"/>
    </row>
    <row r="2" spans="1:10">
      <c r="A2" s="1693" t="s">
        <v>634</v>
      </c>
      <c r="B2" s="1693"/>
      <c r="C2" s="1693"/>
      <c r="D2" s="1693"/>
      <c r="E2" s="1693"/>
      <c r="F2" s="1693"/>
      <c r="G2" s="519"/>
      <c r="H2" s="526"/>
      <c r="I2" s="1703" t="s">
        <v>3</v>
      </c>
      <c r="J2" s="1703"/>
    </row>
    <row r="3" spans="1:10" ht="15" customHeight="1">
      <c r="A3" s="1276" t="s">
        <v>635</v>
      </c>
      <c r="B3" s="1242"/>
      <c r="C3" s="1281" t="s">
        <v>1702</v>
      </c>
      <c r="D3" s="1233" t="s">
        <v>1706</v>
      </c>
      <c r="E3" s="1213"/>
      <c r="F3" s="1233" t="s">
        <v>1707</v>
      </c>
      <c r="G3" s="1213"/>
      <c r="H3" s="1231" t="s">
        <v>1826</v>
      </c>
      <c r="I3" s="1231" t="s">
        <v>629</v>
      </c>
      <c r="J3" s="1233" t="s">
        <v>630</v>
      </c>
    </row>
    <row r="4" spans="1:10" ht="15" customHeight="1">
      <c r="A4" s="1277"/>
      <c r="B4" s="1692"/>
      <c r="C4" s="1281"/>
      <c r="D4" s="1626"/>
      <c r="E4" s="1688" t="s">
        <v>1703</v>
      </c>
      <c r="F4" s="1626"/>
      <c r="G4" s="1231" t="s">
        <v>1704</v>
      </c>
      <c r="H4" s="1691"/>
      <c r="I4" s="1691"/>
      <c r="J4" s="1626"/>
    </row>
    <row r="5" spans="1:10">
      <c r="A5" s="1277"/>
      <c r="B5" s="1692"/>
      <c r="C5" s="1281"/>
      <c r="D5" s="1626"/>
      <c r="E5" s="1689"/>
      <c r="F5" s="1626"/>
      <c r="G5" s="1691"/>
      <c r="H5" s="1691"/>
      <c r="I5" s="1691"/>
      <c r="J5" s="1626"/>
    </row>
    <row r="6" spans="1:10" ht="33.75" customHeight="1">
      <c r="A6" s="1277"/>
      <c r="B6" s="1692"/>
      <c r="C6" s="1281"/>
      <c r="D6" s="1255"/>
      <c r="E6" s="1690"/>
      <c r="F6" s="1255"/>
      <c r="G6" s="1254"/>
      <c r="H6" s="1254"/>
      <c r="I6" s="1254"/>
      <c r="J6" s="1255"/>
    </row>
    <row r="7" spans="1:10" ht="16.5" customHeight="1">
      <c r="A7" s="1278"/>
      <c r="B7" s="1279"/>
      <c r="C7" s="1281" t="s">
        <v>1592</v>
      </c>
      <c r="D7" s="1269"/>
      <c r="E7" s="1269"/>
      <c r="F7" s="1269"/>
      <c r="G7" s="1269"/>
      <c r="H7" s="1269"/>
      <c r="I7" s="1269"/>
      <c r="J7" s="1270"/>
    </row>
    <row r="8" spans="1:10">
      <c r="A8" s="1700" t="s">
        <v>636</v>
      </c>
      <c r="B8" s="1700"/>
      <c r="C8" s="1700"/>
      <c r="D8" s="1700"/>
      <c r="E8" s="1700"/>
      <c r="F8" s="1700"/>
      <c r="G8" s="1700"/>
      <c r="H8" s="1700"/>
      <c r="I8" s="1700"/>
      <c r="J8" s="1700"/>
    </row>
    <row r="9" spans="1:10">
      <c r="A9" s="1701" t="s">
        <v>637</v>
      </c>
      <c r="B9" s="1701"/>
      <c r="C9" s="1701"/>
      <c r="D9" s="1701"/>
      <c r="E9" s="1701"/>
      <c r="F9" s="1701"/>
      <c r="G9" s="1701"/>
      <c r="H9" s="1701"/>
      <c r="I9" s="1701"/>
      <c r="J9" s="1701"/>
    </row>
    <row r="10" spans="1:10">
      <c r="A10" s="510">
        <v>2017</v>
      </c>
      <c r="B10" s="521" t="s">
        <v>11</v>
      </c>
      <c r="C10" s="1127">
        <v>33940.300000000003</v>
      </c>
      <c r="D10" s="1127">
        <v>13505.2</v>
      </c>
      <c r="E10" s="1127">
        <v>12836.1</v>
      </c>
      <c r="F10" s="1127">
        <v>8712.2000000000007</v>
      </c>
      <c r="G10" s="1127">
        <v>5047.3999999999996</v>
      </c>
      <c r="H10" s="1127">
        <v>10673.9</v>
      </c>
      <c r="I10" s="1127">
        <v>286.8</v>
      </c>
      <c r="J10" s="1176">
        <v>762.3</v>
      </c>
    </row>
    <row r="11" spans="1:10">
      <c r="A11" s="510"/>
      <c r="B11" s="522" t="s">
        <v>74</v>
      </c>
      <c r="C11" s="1124">
        <v>107.5</v>
      </c>
      <c r="D11" s="1124">
        <v>103</v>
      </c>
      <c r="E11" s="1124">
        <v>102.4</v>
      </c>
      <c r="F11" s="1124">
        <v>95.4</v>
      </c>
      <c r="G11" s="1124">
        <v>101.8</v>
      </c>
      <c r="H11" s="1124">
        <v>124.9</v>
      </c>
      <c r="I11" s="1124">
        <v>138.9</v>
      </c>
      <c r="J11" s="1177">
        <v>133.6</v>
      </c>
    </row>
    <row r="12" spans="1:10">
      <c r="A12" s="510"/>
      <c r="B12" s="522"/>
      <c r="C12" s="1127"/>
      <c r="D12" s="1127"/>
      <c r="E12" s="1127"/>
      <c r="F12" s="1127"/>
      <c r="G12" s="1127"/>
      <c r="H12" s="1127"/>
      <c r="I12" s="1127"/>
      <c r="J12" s="1176"/>
    </row>
    <row r="13" spans="1:10">
      <c r="A13" s="510">
        <v>2018</v>
      </c>
      <c r="B13" s="521" t="s">
        <v>552</v>
      </c>
      <c r="C13" s="1127" t="s">
        <v>1433</v>
      </c>
      <c r="D13" s="1127">
        <v>2883.4</v>
      </c>
      <c r="E13" s="1127" t="s">
        <v>1434</v>
      </c>
      <c r="F13" s="1127">
        <v>1553.8</v>
      </c>
      <c r="G13" s="1127">
        <v>1062.0999999999999</v>
      </c>
      <c r="H13" s="1127" t="s">
        <v>1435</v>
      </c>
      <c r="I13" s="1127">
        <v>42.4</v>
      </c>
      <c r="J13" s="1176">
        <v>132.80000000000001</v>
      </c>
    </row>
    <row r="14" spans="1:10">
      <c r="A14" s="263"/>
      <c r="B14" s="521" t="s">
        <v>211</v>
      </c>
      <c r="C14" s="1127" t="s">
        <v>1436</v>
      </c>
      <c r="D14" s="1127">
        <v>4518.5</v>
      </c>
      <c r="E14" s="1127" t="s">
        <v>1437</v>
      </c>
      <c r="F14" s="1127">
        <v>2699.1</v>
      </c>
      <c r="G14" s="1127">
        <v>1888.2</v>
      </c>
      <c r="H14" s="1127" t="s">
        <v>1438</v>
      </c>
      <c r="I14" s="1127">
        <v>70.599999999999994</v>
      </c>
      <c r="J14" s="1176">
        <v>173.7</v>
      </c>
    </row>
    <row r="15" spans="1:10">
      <c r="A15" s="510"/>
      <c r="B15" s="521" t="s">
        <v>92</v>
      </c>
      <c r="C15" s="1127" t="s">
        <v>1439</v>
      </c>
      <c r="D15" s="1127">
        <v>6084</v>
      </c>
      <c r="E15" s="1127" t="s">
        <v>1440</v>
      </c>
      <c r="F15" s="1127" t="s">
        <v>1441</v>
      </c>
      <c r="G15" s="1127">
        <v>2417.8000000000002</v>
      </c>
      <c r="H15" s="1127" t="s">
        <v>1442</v>
      </c>
      <c r="I15" s="1127">
        <v>91.2</v>
      </c>
      <c r="J15" s="1176">
        <v>217.7</v>
      </c>
    </row>
    <row r="16" spans="1:10">
      <c r="A16" s="510"/>
      <c r="B16" s="509" t="s">
        <v>93</v>
      </c>
      <c r="C16" s="1127" t="s">
        <v>1443</v>
      </c>
      <c r="D16" s="1127">
        <v>7219.8</v>
      </c>
      <c r="E16" s="1127" t="s">
        <v>1444</v>
      </c>
      <c r="F16" s="1127" t="s">
        <v>1445</v>
      </c>
      <c r="G16" s="1127">
        <v>2873.8</v>
      </c>
      <c r="H16" s="1127" t="s">
        <v>1446</v>
      </c>
      <c r="I16" s="1127">
        <v>111</v>
      </c>
      <c r="J16" s="1176">
        <v>289.8</v>
      </c>
    </row>
    <row r="17" spans="1:10">
      <c r="A17" s="510"/>
      <c r="B17" s="509" t="s">
        <v>61</v>
      </c>
      <c r="C17" s="1127" t="s">
        <v>1447</v>
      </c>
      <c r="D17" s="1127">
        <v>8271.2999999999993</v>
      </c>
      <c r="E17" s="1127" t="s">
        <v>1448</v>
      </c>
      <c r="F17" s="1127">
        <v>5437</v>
      </c>
      <c r="G17" s="1127">
        <v>3673.6</v>
      </c>
      <c r="H17" s="1127" t="s">
        <v>1449</v>
      </c>
      <c r="I17" s="1127">
        <v>134.69999999999999</v>
      </c>
      <c r="J17" s="1176">
        <v>392</v>
      </c>
    </row>
    <row r="18" spans="1:10">
      <c r="A18" s="263"/>
      <c r="B18" s="509" t="s">
        <v>85</v>
      </c>
      <c r="C18" s="1127" t="s">
        <v>1450</v>
      </c>
      <c r="D18" s="1127">
        <v>9406.7000000000007</v>
      </c>
      <c r="E18" s="1127" t="s">
        <v>1451</v>
      </c>
      <c r="F18" s="1127" t="s">
        <v>1452</v>
      </c>
      <c r="G18" s="1127">
        <v>4200.8999999999996</v>
      </c>
      <c r="H18" s="1127" t="s">
        <v>1453</v>
      </c>
      <c r="I18" s="1127">
        <v>153.9</v>
      </c>
      <c r="J18" s="1176">
        <v>476.2</v>
      </c>
    </row>
    <row r="19" spans="1:10">
      <c r="A19" s="263"/>
      <c r="B19" s="509" t="s">
        <v>86</v>
      </c>
      <c r="C19" s="1127" t="s">
        <v>1454</v>
      </c>
      <c r="D19" s="1127">
        <v>10560.1</v>
      </c>
      <c r="E19" s="1127" t="s">
        <v>1455</v>
      </c>
      <c r="F19" s="1127" t="s">
        <v>1456</v>
      </c>
      <c r="G19" s="1127">
        <v>4797</v>
      </c>
      <c r="H19" s="1127" t="s">
        <v>1457</v>
      </c>
      <c r="I19" s="1127">
        <v>171.9</v>
      </c>
      <c r="J19" s="1176">
        <v>590.1</v>
      </c>
    </row>
    <row r="20" spans="1:10">
      <c r="A20" s="263"/>
      <c r="B20" s="509" t="s">
        <v>87</v>
      </c>
      <c r="C20" s="1127" t="s">
        <v>1458</v>
      </c>
      <c r="D20" s="1127">
        <v>11563</v>
      </c>
      <c r="E20" s="1127" t="s">
        <v>1459</v>
      </c>
      <c r="F20" s="1127" t="s">
        <v>1460</v>
      </c>
      <c r="G20" s="1127">
        <v>5447.9</v>
      </c>
      <c r="H20" s="1127" t="s">
        <v>1461</v>
      </c>
      <c r="I20" s="1127">
        <v>202.7</v>
      </c>
      <c r="J20" s="1176">
        <v>677</v>
      </c>
    </row>
    <row r="21" spans="1:10">
      <c r="A21" s="263"/>
      <c r="B21" s="521" t="s">
        <v>549</v>
      </c>
      <c r="C21" s="1127" t="s">
        <v>1462</v>
      </c>
      <c r="D21" s="1127">
        <v>12866</v>
      </c>
      <c r="E21" s="1127" t="s">
        <v>1463</v>
      </c>
      <c r="F21" s="1127" t="s">
        <v>1464</v>
      </c>
      <c r="G21" s="1127">
        <v>5734.7</v>
      </c>
      <c r="H21" s="1127" t="s">
        <v>1465</v>
      </c>
      <c r="I21" s="1127">
        <v>235.8</v>
      </c>
      <c r="J21" s="1176">
        <v>767.9</v>
      </c>
    </row>
    <row r="22" spans="1:10">
      <c r="A22" s="263"/>
      <c r="B22" s="521" t="s">
        <v>550</v>
      </c>
      <c r="C22" s="1127" t="s">
        <v>1466</v>
      </c>
      <c r="D22" s="1127">
        <v>14547.4</v>
      </c>
      <c r="E22" s="1127" t="s">
        <v>1467</v>
      </c>
      <c r="F22" s="1127" t="s">
        <v>1468</v>
      </c>
      <c r="G22" s="1127">
        <v>6289.4</v>
      </c>
      <c r="H22" s="1127" t="s">
        <v>1469</v>
      </c>
      <c r="I22" s="1127">
        <v>267.10000000000002</v>
      </c>
      <c r="J22" s="1176">
        <v>858.8</v>
      </c>
    </row>
    <row r="23" spans="1:10">
      <c r="A23" s="263"/>
      <c r="B23" s="521" t="s">
        <v>11</v>
      </c>
      <c r="C23" s="1127" t="s">
        <v>1470</v>
      </c>
      <c r="D23" s="1127">
        <v>15622.8</v>
      </c>
      <c r="E23" s="1127" t="s">
        <v>1471</v>
      </c>
      <c r="F23" s="1127" t="s">
        <v>1472</v>
      </c>
      <c r="G23" s="1127">
        <v>7143.6</v>
      </c>
      <c r="H23" s="1127" t="s">
        <v>1473</v>
      </c>
      <c r="I23" s="1127">
        <v>294</v>
      </c>
      <c r="J23" s="1176">
        <v>947.5</v>
      </c>
    </row>
    <row r="24" spans="1:10">
      <c r="A24" s="263"/>
      <c r="B24" s="522" t="s">
        <v>74</v>
      </c>
      <c r="C24" s="1124" t="s">
        <v>1474</v>
      </c>
      <c r="D24" s="1124">
        <v>115.7</v>
      </c>
      <c r="E24" s="1124" t="s">
        <v>1475</v>
      </c>
      <c r="F24" s="1124" t="s">
        <v>1476</v>
      </c>
      <c r="G24" s="1124">
        <v>141.5</v>
      </c>
      <c r="H24" s="1124" t="s">
        <v>1477</v>
      </c>
      <c r="I24" s="1124">
        <v>102.5</v>
      </c>
      <c r="J24" s="1177">
        <v>124.3</v>
      </c>
    </row>
    <row r="25" spans="1:10">
      <c r="A25" s="510"/>
      <c r="B25" s="522"/>
      <c r="C25" s="1124"/>
      <c r="D25" s="1124"/>
      <c r="E25" s="1124"/>
      <c r="F25" s="1124"/>
      <c r="G25" s="1124"/>
      <c r="H25" s="1124"/>
      <c r="I25" s="1124"/>
      <c r="J25" s="1177"/>
    </row>
    <row r="26" spans="1:10">
      <c r="A26" s="510">
        <v>2019</v>
      </c>
      <c r="B26" s="521" t="s">
        <v>552</v>
      </c>
      <c r="C26" s="1127">
        <v>7018.1</v>
      </c>
      <c r="D26" s="1127">
        <v>2700</v>
      </c>
      <c r="E26" s="1127">
        <v>2582.1</v>
      </c>
      <c r="F26" s="1127">
        <v>1730.3</v>
      </c>
      <c r="G26" s="1127">
        <v>1137.5</v>
      </c>
      <c r="H26" s="1127">
        <v>2339.5</v>
      </c>
      <c r="I26" s="1127">
        <v>63.8</v>
      </c>
      <c r="J26" s="1176">
        <v>184.5</v>
      </c>
    </row>
    <row r="27" spans="1:10">
      <c r="A27" s="510"/>
      <c r="B27" s="521" t="s">
        <v>211</v>
      </c>
      <c r="C27" s="1127">
        <v>10805.2</v>
      </c>
      <c r="D27" s="1127">
        <v>4067.8</v>
      </c>
      <c r="E27" s="1127">
        <v>3896.9</v>
      </c>
      <c r="F27" s="1127">
        <v>2731.1</v>
      </c>
      <c r="G27" s="1127">
        <v>1819.4</v>
      </c>
      <c r="H27" s="1127">
        <v>3621.8</v>
      </c>
      <c r="I27" s="1127">
        <v>107.9</v>
      </c>
      <c r="J27" s="1176">
        <v>276.60000000000002</v>
      </c>
    </row>
    <row r="28" spans="1:10">
      <c r="A28" s="510"/>
      <c r="B28" s="522" t="s">
        <v>74</v>
      </c>
      <c r="C28" s="1124">
        <v>95.6</v>
      </c>
      <c r="D28" s="1124">
        <v>90</v>
      </c>
      <c r="E28" s="1124">
        <v>89.7</v>
      </c>
      <c r="F28" s="1124">
        <v>101.2</v>
      </c>
      <c r="G28" s="1124">
        <v>96.4</v>
      </c>
      <c r="H28" s="1124">
        <v>94.4</v>
      </c>
      <c r="I28" s="1124">
        <v>152.9</v>
      </c>
      <c r="J28" s="1177">
        <v>159.19999999999999</v>
      </c>
    </row>
    <row r="29" spans="1:10">
      <c r="A29" s="510"/>
      <c r="B29" s="522"/>
      <c r="C29" s="1124"/>
      <c r="D29" s="1124"/>
      <c r="E29" s="1124"/>
      <c r="F29" s="1124"/>
      <c r="G29" s="1124"/>
      <c r="H29" s="1124"/>
      <c r="I29" s="1124"/>
      <c r="J29" s="1177"/>
    </row>
    <row r="30" spans="1:10">
      <c r="A30" s="510">
        <v>2018</v>
      </c>
      <c r="B30" s="387" t="s">
        <v>20</v>
      </c>
      <c r="C30" s="1127" t="s">
        <v>1478</v>
      </c>
      <c r="D30" s="1127">
        <v>1386.2</v>
      </c>
      <c r="E30" s="1127">
        <v>1323.6</v>
      </c>
      <c r="F30" s="1127">
        <v>981.7</v>
      </c>
      <c r="G30" s="1127">
        <v>669.3</v>
      </c>
      <c r="H30" s="1127" t="s">
        <v>1562</v>
      </c>
      <c r="I30" s="1127">
        <v>18.7</v>
      </c>
      <c r="J30" s="1176">
        <v>39.9</v>
      </c>
    </row>
    <row r="31" spans="1:10">
      <c r="A31" s="510"/>
      <c r="B31" s="387" t="s">
        <v>21</v>
      </c>
      <c r="C31" s="1127" t="s">
        <v>1479</v>
      </c>
      <c r="D31" s="1127">
        <v>1497.3</v>
      </c>
      <c r="E31" s="1127" t="s">
        <v>1480</v>
      </c>
      <c r="F31" s="1127">
        <v>572.1</v>
      </c>
      <c r="G31" s="1127">
        <v>392.8</v>
      </c>
      <c r="H31" s="1127" t="s">
        <v>1481</v>
      </c>
      <c r="I31" s="1127">
        <v>23.7</v>
      </c>
      <c r="J31" s="1176">
        <v>92.8</v>
      </c>
    </row>
    <row r="32" spans="1:10">
      <c r="A32" s="510"/>
      <c r="B32" s="387" t="s">
        <v>22</v>
      </c>
      <c r="C32" s="1127" t="s">
        <v>1482</v>
      </c>
      <c r="D32" s="1127">
        <v>1635.1</v>
      </c>
      <c r="E32" s="1127" t="s">
        <v>1483</v>
      </c>
      <c r="F32" s="1127">
        <v>1145.3</v>
      </c>
      <c r="G32" s="1127">
        <v>826.1</v>
      </c>
      <c r="H32" s="1127" t="s">
        <v>1484</v>
      </c>
      <c r="I32" s="1127">
        <v>28.2</v>
      </c>
      <c r="J32" s="1176">
        <v>40.9</v>
      </c>
    </row>
    <row r="33" spans="1:10">
      <c r="A33" s="510"/>
      <c r="B33" s="509" t="s">
        <v>23</v>
      </c>
      <c r="C33" s="1127" t="s">
        <v>1485</v>
      </c>
      <c r="D33" s="1127">
        <v>1565.5</v>
      </c>
      <c r="E33" s="1127" t="s">
        <v>1486</v>
      </c>
      <c r="F33" s="1127" t="s">
        <v>1487</v>
      </c>
      <c r="G33" s="1127">
        <v>529.6</v>
      </c>
      <c r="H33" s="1127" t="s">
        <v>1488</v>
      </c>
      <c r="I33" s="1127">
        <v>20.7</v>
      </c>
      <c r="J33" s="1176">
        <v>44</v>
      </c>
    </row>
    <row r="34" spans="1:10">
      <c r="A34" s="510"/>
      <c r="B34" s="509" t="s">
        <v>24</v>
      </c>
      <c r="C34" s="1127" t="s">
        <v>1489</v>
      </c>
      <c r="D34" s="1127">
        <v>1135.8</v>
      </c>
      <c r="E34" s="1127">
        <v>1120.5</v>
      </c>
      <c r="F34" s="1127">
        <v>787.9</v>
      </c>
      <c r="G34" s="1127">
        <v>456</v>
      </c>
      <c r="H34" s="1127">
        <v>1443.9</v>
      </c>
      <c r="I34" s="1127">
        <v>19.7</v>
      </c>
      <c r="J34" s="1176">
        <v>72.099999999999994</v>
      </c>
    </row>
    <row r="35" spans="1:10">
      <c r="A35" s="510"/>
      <c r="B35" s="509" t="s">
        <v>25</v>
      </c>
      <c r="C35" s="1127">
        <v>3633.5</v>
      </c>
      <c r="D35" s="1127">
        <v>1051.5</v>
      </c>
      <c r="E35" s="1127" t="s">
        <v>1564</v>
      </c>
      <c r="F35" s="1127">
        <v>1143.3</v>
      </c>
      <c r="G35" s="1127">
        <v>799.8</v>
      </c>
      <c r="H35" s="1127">
        <v>1312.8</v>
      </c>
      <c r="I35" s="1127">
        <v>23.8</v>
      </c>
      <c r="J35" s="1176">
        <v>102.2</v>
      </c>
    </row>
    <row r="36" spans="1:10">
      <c r="A36" s="510"/>
      <c r="B36" s="509" t="s">
        <v>13</v>
      </c>
      <c r="C36" s="1127">
        <v>3239.4</v>
      </c>
      <c r="D36" s="1127">
        <v>1135.5</v>
      </c>
      <c r="E36" s="1127" t="s">
        <v>1490</v>
      </c>
      <c r="F36" s="1127">
        <v>789.3</v>
      </c>
      <c r="G36" s="1127">
        <v>527.29999999999995</v>
      </c>
      <c r="H36" s="1127">
        <v>1211.2</v>
      </c>
      <c r="I36" s="1127">
        <v>19.2</v>
      </c>
      <c r="J36" s="1176">
        <v>84.3</v>
      </c>
    </row>
    <row r="37" spans="1:10">
      <c r="A37" s="510"/>
      <c r="B37" s="509" t="s">
        <v>15</v>
      </c>
      <c r="C37" s="1127">
        <v>3347</v>
      </c>
      <c r="D37" s="1127">
        <v>1153.3</v>
      </c>
      <c r="E37" s="1127">
        <v>1119.5999999999999</v>
      </c>
      <c r="F37" s="1127">
        <v>967.2</v>
      </c>
      <c r="G37" s="1127">
        <v>596.1</v>
      </c>
      <c r="H37" s="1127">
        <v>1094.7</v>
      </c>
      <c r="I37" s="1127">
        <v>17.899999999999999</v>
      </c>
      <c r="J37" s="1176">
        <v>113.8</v>
      </c>
    </row>
    <row r="38" spans="1:10">
      <c r="A38" s="510"/>
      <c r="B38" s="509" t="s">
        <v>16</v>
      </c>
      <c r="C38" s="1127">
        <v>3073.9</v>
      </c>
      <c r="D38" s="1127">
        <v>1002.9</v>
      </c>
      <c r="E38" s="1127">
        <v>961.9</v>
      </c>
      <c r="F38" s="1127">
        <v>961.8</v>
      </c>
      <c r="G38" s="1127">
        <v>651</v>
      </c>
      <c r="H38" s="1127">
        <v>991.4</v>
      </c>
      <c r="I38" s="1127">
        <v>30.8</v>
      </c>
      <c r="J38" s="1176">
        <v>86.9</v>
      </c>
    </row>
    <row r="39" spans="1:10">
      <c r="A39" s="510"/>
      <c r="B39" s="387" t="s">
        <v>17</v>
      </c>
      <c r="C39" s="1127">
        <v>3308.3</v>
      </c>
      <c r="D39" s="1127">
        <v>1303</v>
      </c>
      <c r="E39" s="1127">
        <v>1243.9000000000001</v>
      </c>
      <c r="F39" s="1127">
        <v>655.29999999999995</v>
      </c>
      <c r="G39" s="1127">
        <v>286.7</v>
      </c>
      <c r="H39" s="1127">
        <v>1226</v>
      </c>
      <c r="I39" s="1127">
        <v>33.1</v>
      </c>
      <c r="J39" s="1176">
        <v>90.9</v>
      </c>
    </row>
    <row r="40" spans="1:10">
      <c r="A40" s="510"/>
      <c r="B40" s="387" t="s">
        <v>18</v>
      </c>
      <c r="C40" s="1127">
        <v>3902.2</v>
      </c>
      <c r="D40" s="1127">
        <v>1681.4</v>
      </c>
      <c r="E40" s="1127">
        <v>1603.8</v>
      </c>
      <c r="F40" s="1127">
        <v>1013.6</v>
      </c>
      <c r="G40" s="1127">
        <v>554.79999999999995</v>
      </c>
      <c r="H40" s="1127">
        <v>1085</v>
      </c>
      <c r="I40" s="1127">
        <v>31.3</v>
      </c>
      <c r="J40" s="1176">
        <v>90.9</v>
      </c>
    </row>
    <row r="41" spans="1:10">
      <c r="A41" s="510"/>
      <c r="B41" s="387" t="s">
        <v>19</v>
      </c>
      <c r="C41" s="1127">
        <v>3498.8</v>
      </c>
      <c r="D41" s="1127">
        <v>1075.4000000000001</v>
      </c>
      <c r="E41" s="1127">
        <v>998.6</v>
      </c>
      <c r="F41" s="1127">
        <v>1165.7</v>
      </c>
      <c r="G41" s="1127">
        <v>854.2</v>
      </c>
      <c r="H41" s="1127">
        <v>1142.0999999999999</v>
      </c>
      <c r="I41" s="1127">
        <v>26.9</v>
      </c>
      <c r="J41" s="1176">
        <v>88.7</v>
      </c>
    </row>
    <row r="42" spans="1:10">
      <c r="A42" s="259"/>
      <c r="B42" s="98"/>
      <c r="C42" s="1127"/>
      <c r="D42" s="1127"/>
      <c r="E42" s="1127"/>
      <c r="F42" s="1127"/>
      <c r="G42" s="1127"/>
      <c r="H42" s="1127"/>
      <c r="I42" s="1127"/>
      <c r="J42" s="1176"/>
    </row>
    <row r="43" spans="1:10">
      <c r="A43" s="510">
        <v>2019</v>
      </c>
      <c r="B43" s="387" t="s">
        <v>20</v>
      </c>
      <c r="C43" s="1127">
        <v>3467.7</v>
      </c>
      <c r="D43" s="1127">
        <v>1195.5</v>
      </c>
      <c r="E43" s="1127">
        <v>1147.8</v>
      </c>
      <c r="F43" s="1127">
        <v>914</v>
      </c>
      <c r="G43" s="1127">
        <v>563.79999999999995</v>
      </c>
      <c r="H43" s="1127">
        <v>1254.5</v>
      </c>
      <c r="I43" s="1127">
        <v>34.6</v>
      </c>
      <c r="J43" s="1176">
        <v>69.2</v>
      </c>
    </row>
    <row r="44" spans="1:10">
      <c r="A44" s="510"/>
      <c r="B44" s="387" t="s">
        <v>21</v>
      </c>
      <c r="C44" s="1127">
        <v>3550.4</v>
      </c>
      <c r="D44" s="1127">
        <v>1504.6</v>
      </c>
      <c r="E44" s="1127">
        <v>1434.3</v>
      </c>
      <c r="F44" s="1127">
        <v>816.3</v>
      </c>
      <c r="G44" s="1127">
        <v>573.70000000000005</v>
      </c>
      <c r="H44" s="1127">
        <v>1085</v>
      </c>
      <c r="I44" s="1127">
        <v>29.2</v>
      </c>
      <c r="J44" s="1176">
        <v>115.4</v>
      </c>
    </row>
    <row r="45" spans="1:10">
      <c r="A45" s="510"/>
      <c r="B45" s="387" t="s">
        <v>22</v>
      </c>
      <c r="C45" s="1127">
        <v>3787.1</v>
      </c>
      <c r="D45" s="1127">
        <v>1367.8</v>
      </c>
      <c r="E45" s="1127">
        <v>1314.8</v>
      </c>
      <c r="F45" s="1127">
        <v>1000.8</v>
      </c>
      <c r="G45" s="1127">
        <v>682</v>
      </c>
      <c r="H45" s="1127">
        <v>1282.4000000000001</v>
      </c>
      <c r="I45" s="1127">
        <v>44.1</v>
      </c>
      <c r="J45" s="1176">
        <v>92</v>
      </c>
    </row>
    <row r="46" spans="1:10">
      <c r="A46" s="510"/>
      <c r="B46" s="522" t="s">
        <v>74</v>
      </c>
      <c r="C46" s="1124">
        <v>91.4</v>
      </c>
      <c r="D46" s="1124">
        <v>83.7</v>
      </c>
      <c r="E46" s="1124">
        <v>84.7</v>
      </c>
      <c r="F46" s="1124">
        <v>87.4</v>
      </c>
      <c r="G46" s="1124">
        <v>82.6</v>
      </c>
      <c r="H46" s="1124">
        <v>99.3</v>
      </c>
      <c r="I46" s="1124">
        <v>156.4</v>
      </c>
      <c r="J46" s="1177">
        <v>225</v>
      </c>
    </row>
    <row r="47" spans="1:10">
      <c r="A47" s="510"/>
      <c r="B47" s="522" t="s">
        <v>75</v>
      </c>
      <c r="C47" s="1124">
        <v>106.7</v>
      </c>
      <c r="D47" s="1124">
        <v>90.9</v>
      </c>
      <c r="E47" s="1124">
        <v>91.7</v>
      </c>
      <c r="F47" s="1124">
        <v>122.6</v>
      </c>
      <c r="G47" s="1124">
        <v>118.9</v>
      </c>
      <c r="H47" s="1124">
        <v>118.2</v>
      </c>
      <c r="I47" s="1124">
        <v>151</v>
      </c>
      <c r="J47" s="1177">
        <v>79.8</v>
      </c>
    </row>
    <row r="48" spans="1:10">
      <c r="A48" s="1300" t="s">
        <v>641</v>
      </c>
      <c r="B48" s="1300"/>
      <c r="C48" s="1300"/>
      <c r="D48" s="1300"/>
      <c r="E48" s="1300"/>
      <c r="F48" s="1300"/>
      <c r="G48" s="1300"/>
      <c r="H48" s="1300"/>
      <c r="I48" s="1300"/>
      <c r="J48" s="1300"/>
    </row>
    <row r="49" spans="1:10">
      <c r="A49" s="1271" t="s">
        <v>632</v>
      </c>
      <c r="B49" s="1300"/>
      <c r="C49" s="1300"/>
      <c r="D49" s="1300"/>
      <c r="E49" s="1300"/>
      <c r="F49" s="1300"/>
      <c r="G49" s="1300"/>
      <c r="H49" s="1300"/>
      <c r="I49" s="1300"/>
      <c r="J49" s="1300"/>
    </row>
  </sheetData>
  <mergeCells count="18">
    <mergeCell ref="A1:F1"/>
    <mergeCell ref="I1:J1"/>
    <mergeCell ref="A2:F2"/>
    <mergeCell ref="I2:J2"/>
    <mergeCell ref="A3:B7"/>
    <mergeCell ref="C3:C6"/>
    <mergeCell ref="D3:D6"/>
    <mergeCell ref="F3:F6"/>
    <mergeCell ref="H3:H6"/>
    <mergeCell ref="I3:I6"/>
    <mergeCell ref="A48:J48"/>
    <mergeCell ref="A49:J49"/>
    <mergeCell ref="J3:J6"/>
    <mergeCell ref="E4:E6"/>
    <mergeCell ref="G4:G6"/>
    <mergeCell ref="C7:J7"/>
    <mergeCell ref="A8:J8"/>
    <mergeCell ref="A9:J9"/>
  </mergeCells>
  <hyperlinks>
    <hyperlink ref="I1" location="'Spis tablic     List of tables'!A59" display="Powrót do spisu tablic"/>
    <hyperlink ref="I2" location="'Spis tablic     List of tables'!A1" display="Return to list of tables"/>
    <hyperlink ref="I1:J2" location="'Spis tablic     List of tables'!A57" display="Powrót do spisu tablic"/>
  </hyperlinks>
  <pageMargins left="0.7" right="0.7" top="0.75" bottom="0.75" header="0.3" footer="0.3"/>
  <pageSetup paperSize="9" scale="66"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48"/>
  <sheetViews>
    <sheetView showGridLines="0" zoomScaleNormal="100" workbookViewId="0">
      <selection sqref="A1:G1"/>
    </sheetView>
  </sheetViews>
  <sheetFormatPr defaultRowHeight="15"/>
  <cols>
    <col min="1" max="1" width="6.42578125" customWidth="1"/>
    <col min="2" max="2" width="17.85546875" customWidth="1"/>
    <col min="3" max="4" width="9.28515625" customWidth="1"/>
    <col min="5" max="5" width="13.28515625" customWidth="1"/>
    <col min="6" max="6" width="9.28515625" customWidth="1"/>
    <col min="7" max="7" width="11.85546875" customWidth="1"/>
    <col min="8" max="8" width="9.85546875" customWidth="1"/>
    <col min="9" max="9" width="9.42578125" customWidth="1"/>
    <col min="10" max="10" width="10" customWidth="1"/>
  </cols>
  <sheetData>
    <row r="1" spans="1:10">
      <c r="A1" s="1702" t="s">
        <v>638</v>
      </c>
      <c r="B1" s="1702"/>
      <c r="C1" s="1702"/>
      <c r="D1" s="1702"/>
      <c r="E1" s="1702"/>
      <c r="F1" s="1702"/>
      <c r="G1" s="1702"/>
      <c r="H1" s="458"/>
      <c r="I1" s="1292" t="s">
        <v>1</v>
      </c>
      <c r="J1" s="1292"/>
    </row>
    <row r="2" spans="1:10">
      <c r="A2" s="1693" t="s">
        <v>634</v>
      </c>
      <c r="B2" s="1693"/>
      <c r="C2" s="1693"/>
      <c r="D2" s="1693"/>
      <c r="E2" s="1693"/>
      <c r="F2" s="1693"/>
      <c r="G2" s="519"/>
      <c r="H2" s="458"/>
      <c r="I2" s="1326" t="s">
        <v>3</v>
      </c>
      <c r="J2" s="1326"/>
    </row>
    <row r="3" spans="1:10" ht="15" customHeight="1">
      <c r="A3" s="1276" t="s">
        <v>639</v>
      </c>
      <c r="B3" s="1242"/>
      <c r="C3" s="1281" t="s">
        <v>1702</v>
      </c>
      <c r="D3" s="1233" t="s">
        <v>1706</v>
      </c>
      <c r="E3" s="1213"/>
      <c r="F3" s="1233" t="s">
        <v>1707</v>
      </c>
      <c r="G3" s="1213"/>
      <c r="H3" s="1231" t="s">
        <v>1826</v>
      </c>
      <c r="I3" s="1231" t="s">
        <v>629</v>
      </c>
      <c r="J3" s="1233" t="s">
        <v>630</v>
      </c>
    </row>
    <row r="4" spans="1:10" ht="15" customHeight="1">
      <c r="A4" s="1277"/>
      <c r="B4" s="1692"/>
      <c r="C4" s="1281"/>
      <c r="D4" s="1626"/>
      <c r="E4" s="1688" t="s">
        <v>1703</v>
      </c>
      <c r="F4" s="1626"/>
      <c r="G4" s="1231" t="s">
        <v>1704</v>
      </c>
      <c r="H4" s="1691"/>
      <c r="I4" s="1691"/>
      <c r="J4" s="1626"/>
    </row>
    <row r="5" spans="1:10" ht="27" customHeight="1">
      <c r="A5" s="1277"/>
      <c r="B5" s="1692"/>
      <c r="C5" s="1281"/>
      <c r="D5" s="1626"/>
      <c r="E5" s="1689"/>
      <c r="F5" s="1626"/>
      <c r="G5" s="1691"/>
      <c r="H5" s="1691"/>
      <c r="I5" s="1691"/>
      <c r="J5" s="1626"/>
    </row>
    <row r="6" spans="1:10" ht="26.25" customHeight="1">
      <c r="A6" s="1277"/>
      <c r="B6" s="1692"/>
      <c r="C6" s="1281"/>
      <c r="D6" s="1255"/>
      <c r="E6" s="1690"/>
      <c r="F6" s="1255"/>
      <c r="G6" s="1254"/>
      <c r="H6" s="1254"/>
      <c r="I6" s="1254"/>
      <c r="J6" s="1255"/>
    </row>
    <row r="7" spans="1:10">
      <c r="A7" s="1278"/>
      <c r="B7" s="1279"/>
      <c r="C7" s="1281" t="s">
        <v>1592</v>
      </c>
      <c r="D7" s="1269"/>
      <c r="E7" s="1269"/>
      <c r="F7" s="1269"/>
      <c r="G7" s="1269"/>
      <c r="H7" s="1269"/>
      <c r="I7" s="1269"/>
      <c r="J7" s="1270"/>
    </row>
    <row r="8" spans="1:10">
      <c r="A8" s="1284" t="s">
        <v>640</v>
      </c>
      <c r="B8" s="1284"/>
      <c r="C8" s="1284"/>
      <c r="D8" s="1284"/>
      <c r="E8" s="1284"/>
      <c r="F8" s="1284"/>
      <c r="G8" s="1284"/>
      <c r="H8" s="1284"/>
      <c r="I8" s="1284"/>
      <c r="J8" s="1284"/>
    </row>
    <row r="9" spans="1:10">
      <c r="A9" s="510">
        <v>2017</v>
      </c>
      <c r="B9" s="521" t="s">
        <v>11</v>
      </c>
      <c r="C9" s="1127">
        <v>18377.900000000001</v>
      </c>
      <c r="D9" s="1127">
        <v>2237.1</v>
      </c>
      <c r="E9" s="1127">
        <v>1908.6</v>
      </c>
      <c r="F9" s="1127">
        <v>6916.5</v>
      </c>
      <c r="G9" s="1127">
        <v>2133.1</v>
      </c>
      <c r="H9" s="1127">
        <v>5950.5</v>
      </c>
      <c r="I9" s="1127">
        <v>2326.3000000000002</v>
      </c>
      <c r="J9" s="1176">
        <v>947.5</v>
      </c>
    </row>
    <row r="10" spans="1:10">
      <c r="A10" s="510"/>
      <c r="B10" s="522" t="s">
        <v>74</v>
      </c>
      <c r="C10" s="1124">
        <v>103.5</v>
      </c>
      <c r="D10" s="1124">
        <v>114.1</v>
      </c>
      <c r="E10" s="1124">
        <v>121.4</v>
      </c>
      <c r="F10" s="1124">
        <v>97.7</v>
      </c>
      <c r="G10" s="1124">
        <v>148.19999999999999</v>
      </c>
      <c r="H10" s="1124">
        <v>102.7</v>
      </c>
      <c r="I10" s="1124">
        <v>102.6</v>
      </c>
      <c r="J10" s="1177">
        <v>146</v>
      </c>
    </row>
    <row r="11" spans="1:10">
      <c r="A11" s="510"/>
      <c r="B11" s="522"/>
      <c r="C11" s="1127"/>
      <c r="D11" s="1127"/>
      <c r="E11" s="1127"/>
      <c r="F11" s="1127"/>
      <c r="G11" s="1127"/>
      <c r="H11" s="1127"/>
      <c r="I11" s="1127"/>
      <c r="J11" s="1176"/>
    </row>
    <row r="12" spans="1:10">
      <c r="A12" s="510">
        <v>2018</v>
      </c>
      <c r="B12" s="521" t="s">
        <v>552</v>
      </c>
      <c r="C12" s="1127">
        <v>2754.6</v>
      </c>
      <c r="D12" s="1127">
        <v>193.5</v>
      </c>
      <c r="E12" s="1127" t="s">
        <v>1491</v>
      </c>
      <c r="F12" s="1127">
        <v>834</v>
      </c>
      <c r="G12" s="1127">
        <v>326.5</v>
      </c>
      <c r="H12" s="1127">
        <v>1021.1</v>
      </c>
      <c r="I12" s="1127">
        <v>400.8</v>
      </c>
      <c r="J12" s="1176">
        <v>305.2</v>
      </c>
    </row>
    <row r="13" spans="1:10">
      <c r="A13" s="263"/>
      <c r="B13" s="521" t="s">
        <v>211</v>
      </c>
      <c r="C13" s="1127">
        <v>4674.5</v>
      </c>
      <c r="D13" s="1127">
        <v>351.1</v>
      </c>
      <c r="E13" s="1127" t="s">
        <v>1563</v>
      </c>
      <c r="F13" s="1127">
        <v>1633.7</v>
      </c>
      <c r="G13" s="1127">
        <v>589</v>
      </c>
      <c r="H13" s="1127">
        <v>1591.9</v>
      </c>
      <c r="I13" s="1127">
        <v>625</v>
      </c>
      <c r="J13" s="1176">
        <v>472.8</v>
      </c>
    </row>
    <row r="14" spans="1:10">
      <c r="A14" s="510"/>
      <c r="B14" s="521" t="s">
        <v>92</v>
      </c>
      <c r="C14" s="1127">
        <v>6399.6</v>
      </c>
      <c r="D14" s="1127">
        <v>550.1</v>
      </c>
      <c r="E14" s="1127" t="s">
        <v>1492</v>
      </c>
      <c r="F14" s="1127">
        <v>2190.8000000000002</v>
      </c>
      <c r="G14" s="1127">
        <v>799.2</v>
      </c>
      <c r="H14" s="1127">
        <v>2149.4</v>
      </c>
      <c r="I14" s="1127">
        <v>839.5</v>
      </c>
      <c r="J14" s="1176">
        <v>669.8</v>
      </c>
    </row>
    <row r="15" spans="1:10">
      <c r="A15" s="510"/>
      <c r="B15" s="509" t="s">
        <v>93</v>
      </c>
      <c r="C15" s="1127">
        <v>8319.6</v>
      </c>
      <c r="D15" s="1127">
        <v>766.4</v>
      </c>
      <c r="E15" s="1127" t="s">
        <v>1493</v>
      </c>
      <c r="F15" s="1127">
        <v>2929.8</v>
      </c>
      <c r="G15" s="1127">
        <v>998</v>
      </c>
      <c r="H15" s="1127">
        <v>2704.6</v>
      </c>
      <c r="I15" s="1127">
        <v>1057</v>
      </c>
      <c r="J15" s="1176">
        <v>861.8</v>
      </c>
    </row>
    <row r="16" spans="1:10">
      <c r="A16" s="510"/>
      <c r="B16" s="509" t="s">
        <v>61</v>
      </c>
      <c r="C16" s="1127">
        <v>10142.1</v>
      </c>
      <c r="D16" s="1127">
        <v>971.8</v>
      </c>
      <c r="E16" s="1127" t="s">
        <v>1494</v>
      </c>
      <c r="F16" s="1127">
        <v>3624.3</v>
      </c>
      <c r="G16" s="1127">
        <v>1227.9000000000001</v>
      </c>
      <c r="H16" s="1127">
        <v>3252.3</v>
      </c>
      <c r="I16" s="1127">
        <v>1275.0999999999999</v>
      </c>
      <c r="J16" s="1176">
        <v>1018.6</v>
      </c>
    </row>
    <row r="17" spans="1:10">
      <c r="A17" s="263"/>
      <c r="B17" s="509" t="s">
        <v>85</v>
      </c>
      <c r="C17" s="1127">
        <v>11763</v>
      </c>
      <c r="D17" s="1127">
        <v>1242.5</v>
      </c>
      <c r="E17" s="1127" t="s">
        <v>1495</v>
      </c>
      <c r="F17" s="1127">
        <v>4040.3</v>
      </c>
      <c r="G17" s="1127">
        <v>1379.9</v>
      </c>
      <c r="H17" s="1127">
        <v>3801.1</v>
      </c>
      <c r="I17" s="1127">
        <v>1478.1</v>
      </c>
      <c r="J17" s="1176">
        <v>1200.9000000000001</v>
      </c>
    </row>
    <row r="18" spans="1:10">
      <c r="A18" s="263"/>
      <c r="B18" s="509" t="s">
        <v>86</v>
      </c>
      <c r="C18" s="1127">
        <v>13629.9</v>
      </c>
      <c r="D18" s="1127">
        <v>1460.3</v>
      </c>
      <c r="E18" s="1127" t="s">
        <v>1496</v>
      </c>
      <c r="F18" s="1127">
        <v>4740.8999999999996</v>
      </c>
      <c r="G18" s="1127">
        <v>1648.3</v>
      </c>
      <c r="H18" s="1127">
        <v>4335.2</v>
      </c>
      <c r="I18" s="1127">
        <v>1687.1</v>
      </c>
      <c r="J18" s="1176">
        <v>1406.3</v>
      </c>
    </row>
    <row r="19" spans="1:10">
      <c r="A19" s="263"/>
      <c r="B19" s="509" t="s">
        <v>87</v>
      </c>
      <c r="C19" s="1127">
        <v>15286.6</v>
      </c>
      <c r="D19" s="1127">
        <v>1603.8</v>
      </c>
      <c r="E19" s="1127" t="s">
        <v>1497</v>
      </c>
      <c r="F19" s="1127">
        <v>5319.4</v>
      </c>
      <c r="G19" s="1127">
        <v>1876.5</v>
      </c>
      <c r="H19" s="1127">
        <v>4839.2</v>
      </c>
      <c r="I19" s="1127">
        <v>1897.7</v>
      </c>
      <c r="J19" s="1176">
        <v>1626.4</v>
      </c>
    </row>
    <row r="20" spans="1:10">
      <c r="A20" s="263"/>
      <c r="B20" s="521" t="s">
        <v>549</v>
      </c>
      <c r="C20" s="1127">
        <v>17462.599999999999</v>
      </c>
      <c r="D20" s="1127">
        <v>1849.2</v>
      </c>
      <c r="E20" s="1127" t="s">
        <v>1498</v>
      </c>
      <c r="F20" s="1127">
        <v>5813.8</v>
      </c>
      <c r="G20" s="1127">
        <v>2001</v>
      </c>
      <c r="H20" s="1127">
        <v>5852.6</v>
      </c>
      <c r="I20" s="1127">
        <v>2117.1999999999998</v>
      </c>
      <c r="J20" s="1176">
        <v>1829.8</v>
      </c>
    </row>
    <row r="21" spans="1:10">
      <c r="A21" s="263"/>
      <c r="B21" s="521" t="s">
        <v>550</v>
      </c>
      <c r="C21" s="1127">
        <v>19428.2</v>
      </c>
      <c r="D21" s="1127">
        <v>2041.3</v>
      </c>
      <c r="E21" s="1127" t="s">
        <v>1499</v>
      </c>
      <c r="F21" s="1127">
        <v>6603.2</v>
      </c>
      <c r="G21" s="1127">
        <v>2271.1999999999998</v>
      </c>
      <c r="H21" s="1127">
        <v>6423.4</v>
      </c>
      <c r="I21" s="1127">
        <v>2336</v>
      </c>
      <c r="J21" s="1176">
        <v>2024.3</v>
      </c>
    </row>
    <row r="22" spans="1:10">
      <c r="A22" s="263"/>
      <c r="B22" s="521" t="s">
        <v>11</v>
      </c>
      <c r="C22" s="1127">
        <v>21112.5</v>
      </c>
      <c r="D22" s="1127">
        <v>2228.1</v>
      </c>
      <c r="E22" s="1127" t="s">
        <v>1500</v>
      </c>
      <c r="F22" s="1127">
        <v>7236.6</v>
      </c>
      <c r="G22" s="1127">
        <v>2555.6999999999998</v>
      </c>
      <c r="H22" s="1127">
        <v>6983.6</v>
      </c>
      <c r="I22" s="1127">
        <v>2505</v>
      </c>
      <c r="J22" s="1176">
        <v>2159.1</v>
      </c>
    </row>
    <row r="23" spans="1:10">
      <c r="A23" s="263"/>
      <c r="B23" s="522" t="s">
        <v>74</v>
      </c>
      <c r="C23" s="1124">
        <v>114.9</v>
      </c>
      <c r="D23" s="1124">
        <v>99.6</v>
      </c>
      <c r="E23" s="1124" t="s">
        <v>1501</v>
      </c>
      <c r="F23" s="1124">
        <v>104.6</v>
      </c>
      <c r="G23" s="1124">
        <v>119.8</v>
      </c>
      <c r="H23" s="1124">
        <v>117.4</v>
      </c>
      <c r="I23" s="1124">
        <v>107.7</v>
      </c>
      <c r="J23" s="1177">
        <v>227.9</v>
      </c>
    </row>
    <row r="24" spans="1:10">
      <c r="A24" s="510"/>
      <c r="B24" s="522"/>
      <c r="C24" s="1124"/>
      <c r="D24" s="1124"/>
      <c r="E24" s="1124"/>
      <c r="F24" s="1124"/>
      <c r="G24" s="1124"/>
      <c r="H24" s="1124"/>
      <c r="I24" s="1124"/>
      <c r="J24" s="1177"/>
    </row>
    <row r="25" spans="1:10">
      <c r="A25" s="510">
        <v>2019</v>
      </c>
      <c r="B25" s="521" t="s">
        <v>552</v>
      </c>
      <c r="C25" s="1127">
        <v>3333.4</v>
      </c>
      <c r="D25" s="1127">
        <v>324.7</v>
      </c>
      <c r="E25" s="1127">
        <v>293.7</v>
      </c>
      <c r="F25" s="1127">
        <v>1188</v>
      </c>
      <c r="G25" s="1127">
        <v>568.29999999999995</v>
      </c>
      <c r="H25" s="1127">
        <v>1137.3</v>
      </c>
      <c r="I25" s="1127">
        <v>373</v>
      </c>
      <c r="J25" s="1176">
        <v>310.3</v>
      </c>
    </row>
    <row r="26" spans="1:10">
      <c r="A26" s="510"/>
      <c r="B26" s="521" t="s">
        <v>211</v>
      </c>
      <c r="C26" s="1127">
        <v>5104.2</v>
      </c>
      <c r="D26" s="1127">
        <v>425.4</v>
      </c>
      <c r="E26" s="1127">
        <v>370.8</v>
      </c>
      <c r="F26" s="1127">
        <v>1859.2</v>
      </c>
      <c r="G26" s="1127">
        <v>872.2</v>
      </c>
      <c r="H26" s="1127">
        <v>1798.7</v>
      </c>
      <c r="I26" s="1127">
        <v>594.6</v>
      </c>
      <c r="J26" s="1176">
        <v>426.2</v>
      </c>
    </row>
    <row r="27" spans="1:10">
      <c r="A27" s="510"/>
      <c r="B27" s="522" t="s">
        <v>74</v>
      </c>
      <c r="C27" s="1124">
        <v>109.2</v>
      </c>
      <c r="D27" s="1124">
        <v>121.2</v>
      </c>
      <c r="E27" s="1124">
        <v>116.3</v>
      </c>
      <c r="F27" s="1124">
        <v>113.8</v>
      </c>
      <c r="G27" s="1124">
        <v>148.1</v>
      </c>
      <c r="H27" s="1124">
        <v>113</v>
      </c>
      <c r="I27" s="1124">
        <v>95.1</v>
      </c>
      <c r="J27" s="1177">
        <v>90.1</v>
      </c>
    </row>
    <row r="28" spans="1:10">
      <c r="A28" s="510"/>
      <c r="B28" s="522"/>
      <c r="C28" s="1124"/>
      <c r="D28" s="1124"/>
      <c r="E28" s="1124"/>
      <c r="F28" s="1124"/>
      <c r="G28" s="1124"/>
      <c r="H28" s="1124"/>
      <c r="I28" s="1124"/>
      <c r="J28" s="1177"/>
    </row>
    <row r="29" spans="1:10">
      <c r="A29" s="510">
        <v>2018</v>
      </c>
      <c r="B29" s="387" t="s">
        <v>20</v>
      </c>
      <c r="C29" s="1127">
        <v>1345.9</v>
      </c>
      <c r="D29" s="1127">
        <v>110</v>
      </c>
      <c r="E29" s="1127" t="s">
        <v>1502</v>
      </c>
      <c r="F29" s="1127">
        <v>395.6</v>
      </c>
      <c r="G29" s="1127">
        <v>138.5</v>
      </c>
      <c r="H29" s="1127">
        <v>476.5</v>
      </c>
      <c r="I29" s="1127">
        <v>202</v>
      </c>
      <c r="J29" s="1176">
        <v>161.80000000000001</v>
      </c>
    </row>
    <row r="30" spans="1:10">
      <c r="A30" s="510"/>
      <c r="B30" s="387" t="s">
        <v>21</v>
      </c>
      <c r="C30" s="1127">
        <v>1408.7</v>
      </c>
      <c r="D30" s="1127">
        <v>83.5</v>
      </c>
      <c r="E30" s="1127" t="s">
        <v>1503</v>
      </c>
      <c r="F30" s="1127">
        <v>438.4</v>
      </c>
      <c r="G30" s="1127">
        <v>188</v>
      </c>
      <c r="H30" s="1127">
        <v>544.6</v>
      </c>
      <c r="I30" s="1127">
        <v>198.8</v>
      </c>
      <c r="J30" s="1176">
        <v>143.4</v>
      </c>
    </row>
    <row r="31" spans="1:10">
      <c r="A31" s="510"/>
      <c r="B31" s="387" t="s">
        <v>22</v>
      </c>
      <c r="C31" s="1127">
        <v>1919.9</v>
      </c>
      <c r="D31" s="1127">
        <v>157.6</v>
      </c>
      <c r="E31" s="1127" t="s">
        <v>1504</v>
      </c>
      <c r="F31" s="1127">
        <v>799.7</v>
      </c>
      <c r="G31" s="1127">
        <v>262.5</v>
      </c>
      <c r="H31" s="1127">
        <v>570.79999999999995</v>
      </c>
      <c r="I31" s="1127">
        <v>224.2</v>
      </c>
      <c r="J31" s="1176">
        <v>167.6</v>
      </c>
    </row>
    <row r="32" spans="1:10">
      <c r="A32" s="510"/>
      <c r="B32" s="509" t="s">
        <v>23</v>
      </c>
      <c r="C32" s="1127">
        <v>1725.1</v>
      </c>
      <c r="D32" s="1127">
        <v>199</v>
      </c>
      <c r="E32" s="1127" t="s">
        <v>1505</v>
      </c>
      <c r="F32" s="1127">
        <v>557.1</v>
      </c>
      <c r="G32" s="1127">
        <v>210.2</v>
      </c>
      <c r="H32" s="1127">
        <v>557.5</v>
      </c>
      <c r="I32" s="1127">
        <v>214.5</v>
      </c>
      <c r="J32" s="1176">
        <v>197</v>
      </c>
    </row>
    <row r="33" spans="1:10">
      <c r="A33" s="510"/>
      <c r="B33" s="509" t="s">
        <v>24</v>
      </c>
      <c r="C33" s="1127">
        <v>1920</v>
      </c>
      <c r="D33" s="1127">
        <v>216.3</v>
      </c>
      <c r="E33" s="1127">
        <v>150.9</v>
      </c>
      <c r="F33" s="1127">
        <v>739</v>
      </c>
      <c r="G33" s="1127">
        <v>198.8</v>
      </c>
      <c r="H33" s="1127">
        <v>555.20000000000005</v>
      </c>
      <c r="I33" s="1127">
        <v>217.4</v>
      </c>
      <c r="J33" s="1176">
        <v>192.1</v>
      </c>
    </row>
    <row r="34" spans="1:10">
      <c r="A34" s="510"/>
      <c r="B34" s="509" t="s">
        <v>25</v>
      </c>
      <c r="C34" s="1127">
        <v>1822.5</v>
      </c>
      <c r="D34" s="1127">
        <v>205.4</v>
      </c>
      <c r="E34" s="1127">
        <v>150.19999999999999</v>
      </c>
      <c r="F34" s="1127">
        <v>694.5</v>
      </c>
      <c r="G34" s="1127">
        <v>229.9</v>
      </c>
      <c r="H34" s="1127">
        <v>547.70000000000005</v>
      </c>
      <c r="I34" s="1127">
        <v>218.1</v>
      </c>
      <c r="J34" s="1176">
        <v>156.69999999999999</v>
      </c>
    </row>
    <row r="35" spans="1:10">
      <c r="A35" s="510"/>
      <c r="B35" s="509" t="s">
        <v>13</v>
      </c>
      <c r="C35" s="1127">
        <v>1620.9</v>
      </c>
      <c r="D35" s="1127">
        <v>270.7</v>
      </c>
      <c r="E35" s="1127" t="s">
        <v>1506</v>
      </c>
      <c r="F35" s="1127">
        <v>416</v>
      </c>
      <c r="G35" s="1127">
        <v>152</v>
      </c>
      <c r="H35" s="1127">
        <v>548.70000000000005</v>
      </c>
      <c r="I35" s="1127">
        <v>203</v>
      </c>
      <c r="J35" s="1176">
        <v>182.4</v>
      </c>
    </row>
    <row r="36" spans="1:10">
      <c r="A36" s="510"/>
      <c r="B36" s="509" t="s">
        <v>15</v>
      </c>
      <c r="C36" s="1127">
        <v>1866.9</v>
      </c>
      <c r="D36" s="1127">
        <v>217.9</v>
      </c>
      <c r="E36" s="1127" t="s">
        <v>1507</v>
      </c>
      <c r="F36" s="1127">
        <v>700.5</v>
      </c>
      <c r="G36" s="1127">
        <v>268.3</v>
      </c>
      <c r="H36" s="1127">
        <v>534.1</v>
      </c>
      <c r="I36" s="1127">
        <v>209</v>
      </c>
      <c r="J36" s="1176">
        <v>205.4</v>
      </c>
    </row>
    <row r="37" spans="1:10">
      <c r="A37" s="510"/>
      <c r="B37" s="509" t="s">
        <v>16</v>
      </c>
      <c r="C37" s="1127">
        <v>1656.7</v>
      </c>
      <c r="D37" s="1127">
        <v>143.5</v>
      </c>
      <c r="E37" s="1127">
        <v>129.1</v>
      </c>
      <c r="F37" s="1127">
        <v>578.6</v>
      </c>
      <c r="G37" s="1127">
        <v>228.3</v>
      </c>
      <c r="H37" s="1127">
        <v>504</v>
      </c>
      <c r="I37" s="1127">
        <v>210.6</v>
      </c>
      <c r="J37" s="1176">
        <v>220.1</v>
      </c>
    </row>
    <row r="38" spans="1:10">
      <c r="A38" s="510"/>
      <c r="B38" s="387" t="s">
        <v>17</v>
      </c>
      <c r="C38" s="1127">
        <v>2176</v>
      </c>
      <c r="D38" s="1127">
        <v>245.4</v>
      </c>
      <c r="E38" s="1127">
        <v>221</v>
      </c>
      <c r="F38" s="1127">
        <v>494.4</v>
      </c>
      <c r="G38" s="1127">
        <v>124.5</v>
      </c>
      <c r="H38" s="1127">
        <v>1013.4</v>
      </c>
      <c r="I38" s="1127">
        <v>219.5</v>
      </c>
      <c r="J38" s="1176">
        <v>203.4</v>
      </c>
    </row>
    <row r="39" spans="1:10">
      <c r="A39" s="510"/>
      <c r="B39" s="387" t="s">
        <v>18</v>
      </c>
      <c r="C39" s="1127">
        <v>1965.6</v>
      </c>
      <c r="D39" s="1127">
        <v>192.1</v>
      </c>
      <c r="E39" s="1127" t="s">
        <v>1508</v>
      </c>
      <c r="F39" s="1127">
        <v>789.3</v>
      </c>
      <c r="G39" s="1127">
        <v>270.2</v>
      </c>
      <c r="H39" s="1127">
        <v>570.79999999999995</v>
      </c>
      <c r="I39" s="1127">
        <v>218.8</v>
      </c>
      <c r="J39" s="1176">
        <v>194.5</v>
      </c>
    </row>
    <row r="40" spans="1:10">
      <c r="A40" s="510"/>
      <c r="B40" s="387" t="s">
        <v>19</v>
      </c>
      <c r="C40" s="1127">
        <v>1684.2</v>
      </c>
      <c r="D40" s="1127">
        <v>186.8</v>
      </c>
      <c r="E40" s="1127">
        <v>166.5</v>
      </c>
      <c r="F40" s="1127">
        <v>633.4</v>
      </c>
      <c r="G40" s="1127">
        <v>284.5</v>
      </c>
      <c r="H40" s="1127">
        <v>560.20000000000005</v>
      </c>
      <c r="I40" s="1127">
        <v>169</v>
      </c>
      <c r="J40" s="1176">
        <v>134.80000000000001</v>
      </c>
    </row>
    <row r="41" spans="1:10">
      <c r="A41" s="259"/>
      <c r="B41" s="98"/>
      <c r="C41" s="1127"/>
      <c r="D41" s="1127"/>
      <c r="E41" s="1127"/>
      <c r="F41" s="1127"/>
      <c r="G41" s="1127"/>
      <c r="H41" s="1127"/>
      <c r="I41" s="1127"/>
      <c r="J41" s="1176"/>
    </row>
    <row r="42" spans="1:10">
      <c r="A42" s="510">
        <v>2019</v>
      </c>
      <c r="B42" s="387" t="s">
        <v>20</v>
      </c>
      <c r="C42" s="1127">
        <v>1539.5</v>
      </c>
      <c r="D42" s="1127">
        <v>176.2</v>
      </c>
      <c r="E42" s="1127">
        <v>166.2</v>
      </c>
      <c r="F42" s="1127">
        <v>525.6</v>
      </c>
      <c r="G42" s="1127">
        <v>270.10000000000002</v>
      </c>
      <c r="H42" s="1127">
        <v>515.1</v>
      </c>
      <c r="I42" s="1127">
        <v>186.2</v>
      </c>
      <c r="J42" s="1176">
        <v>136.30000000000001</v>
      </c>
    </row>
    <row r="43" spans="1:10">
      <c r="A43" s="510"/>
      <c r="B43" s="387" t="s">
        <v>21</v>
      </c>
      <c r="C43" s="1127">
        <v>1793.9</v>
      </c>
      <c r="D43" s="1127">
        <v>148.4</v>
      </c>
      <c r="E43" s="1127">
        <v>127.6</v>
      </c>
      <c r="F43" s="1127">
        <v>662.4</v>
      </c>
      <c r="G43" s="1127">
        <v>298.2</v>
      </c>
      <c r="H43" s="1127">
        <v>622.29999999999995</v>
      </c>
      <c r="I43" s="1127">
        <v>186.8</v>
      </c>
      <c r="J43" s="1176">
        <v>174</v>
      </c>
    </row>
    <row r="44" spans="1:10">
      <c r="A44" s="510"/>
      <c r="B44" s="387" t="s">
        <v>22</v>
      </c>
      <c r="C44" s="1127">
        <v>1770.8</v>
      </c>
      <c r="D44" s="1127">
        <v>100.7</v>
      </c>
      <c r="E44" s="1127">
        <v>77.099999999999994</v>
      </c>
      <c r="F44" s="1127">
        <v>671.2</v>
      </c>
      <c r="G44" s="1127">
        <v>303.89999999999998</v>
      </c>
      <c r="H44" s="1127">
        <v>661.4</v>
      </c>
      <c r="I44" s="1127">
        <v>221.6</v>
      </c>
      <c r="J44" s="1176">
        <v>115.9</v>
      </c>
    </row>
    <row r="45" spans="1:10">
      <c r="A45" s="510"/>
      <c r="B45" s="522" t="s">
        <v>74</v>
      </c>
      <c r="C45" s="1124">
        <v>92.2</v>
      </c>
      <c r="D45" s="1124">
        <v>63.9</v>
      </c>
      <c r="E45" s="1124">
        <v>52.3</v>
      </c>
      <c r="F45" s="1124">
        <v>83.9</v>
      </c>
      <c r="G45" s="1124">
        <v>115.8</v>
      </c>
      <c r="H45" s="1124">
        <v>115.9</v>
      </c>
      <c r="I45" s="1124">
        <v>98.8</v>
      </c>
      <c r="J45" s="1177">
        <v>69.099999999999994</v>
      </c>
    </row>
    <row r="46" spans="1:10">
      <c r="A46" s="510"/>
      <c r="B46" s="522" t="s">
        <v>75</v>
      </c>
      <c r="C46" s="1124">
        <v>98.7</v>
      </c>
      <c r="D46" s="1124">
        <v>67.900000000000006</v>
      </c>
      <c r="E46" s="1124">
        <v>60.4</v>
      </c>
      <c r="F46" s="1124">
        <v>101.3</v>
      </c>
      <c r="G46" s="1124">
        <v>101.9</v>
      </c>
      <c r="H46" s="1124">
        <v>106.3</v>
      </c>
      <c r="I46" s="1124">
        <v>118.6</v>
      </c>
      <c r="J46" s="1177">
        <v>66.599999999999994</v>
      </c>
    </row>
    <row r="47" spans="1:10">
      <c r="A47" s="1300" t="s">
        <v>641</v>
      </c>
      <c r="B47" s="1300"/>
      <c r="C47" s="1300"/>
      <c r="D47" s="1300"/>
      <c r="E47" s="1300"/>
      <c r="F47" s="1300"/>
      <c r="G47" s="1300"/>
      <c r="H47" s="1300"/>
      <c r="I47" s="1300"/>
      <c r="J47" s="1300"/>
    </row>
    <row r="48" spans="1:10">
      <c r="A48" s="1271" t="s">
        <v>1708</v>
      </c>
      <c r="B48" s="1300"/>
      <c r="C48" s="1300"/>
      <c r="D48" s="1300"/>
      <c r="E48" s="1300"/>
      <c r="F48" s="1300"/>
      <c r="G48" s="1300"/>
      <c r="H48" s="1300"/>
      <c r="I48" s="1300"/>
      <c r="J48" s="1300"/>
    </row>
  </sheetData>
  <mergeCells count="17">
    <mergeCell ref="A1:G1"/>
    <mergeCell ref="I1:J1"/>
    <mergeCell ref="A2:F2"/>
    <mergeCell ref="I2:J2"/>
    <mergeCell ref="A3:B7"/>
    <mergeCell ref="C3:C6"/>
    <mergeCell ref="D3:D6"/>
    <mergeCell ref="F3:F6"/>
    <mergeCell ref="H3:H6"/>
    <mergeCell ref="I3:I6"/>
    <mergeCell ref="A48:J48"/>
    <mergeCell ref="J3:J6"/>
    <mergeCell ref="E4:E6"/>
    <mergeCell ref="G4:G6"/>
    <mergeCell ref="C7:J7"/>
    <mergeCell ref="A8:J8"/>
    <mergeCell ref="A47:J47"/>
  </mergeCells>
  <hyperlinks>
    <hyperlink ref="I1:J1" location="'Spis tablic     List of tables'!A58" display="Powrót do spisu tablic"/>
    <hyperlink ref="I1" location="'Spis tablic     List of tables'!A60" display="Powrót do spisu tablic"/>
    <hyperlink ref="I2" location="'Spis tablic     List of tables'!A1" display="Return to list of tables"/>
    <hyperlink ref="I1:J2" location="'Spis tablic     List of tables'!A58" display="Powrót do spisu tablic"/>
  </hyperlinks>
  <pageMargins left="0.7" right="0.7" top="0.75" bottom="0.75" header="0.3" footer="0.3"/>
  <pageSetup paperSize="9" scale="67"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4"/>
  <sheetViews>
    <sheetView showGridLines="0" zoomScaleNormal="100" workbookViewId="0">
      <selection sqref="A1:C1"/>
    </sheetView>
  </sheetViews>
  <sheetFormatPr defaultRowHeight="15"/>
  <cols>
    <col min="1" max="1" width="6.42578125" customWidth="1"/>
    <col min="2" max="2" width="17.85546875" customWidth="1"/>
    <col min="3" max="3" width="14" customWidth="1"/>
    <col min="4" max="6" width="14.42578125" customWidth="1"/>
    <col min="7" max="7" width="19.42578125" customWidth="1"/>
    <col min="8" max="8" width="14.5703125" customWidth="1"/>
    <col min="9" max="10" width="14.42578125" customWidth="1"/>
    <col min="11" max="11" width="16.5703125" customWidth="1"/>
    <col min="12" max="12" width="14.140625" customWidth="1"/>
  </cols>
  <sheetData>
    <row r="1" spans="1:12" ht="15.75">
      <c r="A1" s="1709" t="s">
        <v>642</v>
      </c>
      <c r="B1" s="1709"/>
      <c r="C1" s="1709"/>
      <c r="D1" s="410"/>
      <c r="E1" s="410"/>
      <c r="F1" s="410"/>
      <c r="G1" s="410"/>
      <c r="H1" s="410"/>
      <c r="I1" s="410"/>
      <c r="J1" s="458"/>
      <c r="K1" s="1292" t="s">
        <v>1</v>
      </c>
      <c r="L1" s="1292"/>
    </row>
    <row r="2" spans="1:12" ht="15.75">
      <c r="A2" s="1710" t="s">
        <v>643</v>
      </c>
      <c r="B2" s="1710"/>
      <c r="C2" s="1710"/>
      <c r="D2" s="410"/>
      <c r="E2" s="410"/>
      <c r="F2" s="410"/>
      <c r="G2" s="410"/>
      <c r="H2" s="410"/>
      <c r="I2" s="410"/>
      <c r="J2" s="458"/>
      <c r="K2" s="1275" t="s">
        <v>3</v>
      </c>
      <c r="L2" s="1275"/>
    </row>
    <row r="3" spans="1:12" ht="15.75">
      <c r="A3" s="527"/>
      <c r="B3" s="527"/>
      <c r="C3" s="527"/>
      <c r="D3" s="410"/>
      <c r="E3" s="410"/>
      <c r="F3" s="410"/>
      <c r="G3" s="410"/>
      <c r="H3" s="410"/>
      <c r="I3" s="410"/>
      <c r="J3" s="72"/>
      <c r="K3" s="70"/>
      <c r="L3" s="70"/>
    </row>
    <row r="4" spans="1:12">
      <c r="A4" s="1324" t="s">
        <v>644</v>
      </c>
      <c r="B4" s="1324"/>
      <c r="C4" s="1324"/>
      <c r="D4" s="1324"/>
      <c r="E4" s="1324"/>
      <c r="F4" s="1324"/>
      <c r="G4" s="1324"/>
      <c r="H4" s="1324"/>
      <c r="I4" s="1324"/>
      <c r="J4" s="255"/>
      <c r="K4" s="255"/>
      <c r="L4" s="255"/>
    </row>
    <row r="5" spans="1:12">
      <c r="A5" s="1707" t="s">
        <v>645</v>
      </c>
      <c r="B5" s="1708"/>
      <c r="C5" s="1708"/>
      <c r="D5" s="1708"/>
      <c r="E5" s="1708"/>
      <c r="F5" s="1708"/>
      <c r="G5" s="1708"/>
      <c r="H5" s="1708"/>
      <c r="I5" s="1708"/>
      <c r="J5" s="257"/>
      <c r="K5" s="257"/>
      <c r="L5" s="410"/>
    </row>
    <row r="6" spans="1:12">
      <c r="A6" s="1334" t="s">
        <v>246</v>
      </c>
      <c r="B6" s="1512"/>
      <c r="C6" s="1334" t="s">
        <v>260</v>
      </c>
      <c r="D6" s="528"/>
      <c r="E6" s="528"/>
      <c r="F6" s="528"/>
      <c r="G6" s="528"/>
      <c r="H6" s="528"/>
      <c r="I6" s="528"/>
      <c r="J6" s="528"/>
      <c r="K6" s="528"/>
      <c r="L6" s="258"/>
    </row>
    <row r="7" spans="1:12" ht="96">
      <c r="A7" s="1465"/>
      <c r="B7" s="1704"/>
      <c r="C7" s="1474"/>
      <c r="D7" s="408" t="s">
        <v>1710</v>
      </c>
      <c r="E7" s="408" t="s">
        <v>646</v>
      </c>
      <c r="F7" s="408" t="s">
        <v>1711</v>
      </c>
      <c r="G7" s="408" t="s">
        <v>1709</v>
      </c>
      <c r="H7" s="408" t="s">
        <v>1717</v>
      </c>
      <c r="I7" s="409" t="s">
        <v>1712</v>
      </c>
      <c r="J7" s="409" t="s">
        <v>1714</v>
      </c>
      <c r="K7" s="409" t="s">
        <v>1713</v>
      </c>
      <c r="L7" s="408" t="s">
        <v>647</v>
      </c>
    </row>
    <row r="8" spans="1:12">
      <c r="A8" s="1465"/>
      <c r="B8" s="1704"/>
      <c r="C8" s="1334" t="s">
        <v>648</v>
      </c>
      <c r="D8" s="1334"/>
      <c r="E8" s="1334"/>
      <c r="F8" s="1334"/>
      <c r="G8" s="1334"/>
      <c r="H8" s="1334"/>
      <c r="I8" s="1334"/>
      <c r="J8" s="1334"/>
      <c r="K8" s="1334"/>
      <c r="L8" s="1334"/>
    </row>
    <row r="9" spans="1:12">
      <c r="A9" s="96"/>
      <c r="B9" s="412"/>
      <c r="C9" s="412"/>
      <c r="D9" s="412"/>
      <c r="E9" s="412"/>
      <c r="F9" s="412"/>
      <c r="G9" s="412"/>
      <c r="H9" s="412"/>
      <c r="I9" s="412"/>
      <c r="J9" s="412"/>
      <c r="K9" s="412"/>
      <c r="L9" s="411"/>
    </row>
    <row r="10" spans="1:12">
      <c r="A10" s="510">
        <v>2017</v>
      </c>
      <c r="B10" s="521" t="s">
        <v>11</v>
      </c>
      <c r="C10" s="529">
        <v>116.1</v>
      </c>
      <c r="D10" s="529">
        <v>131.9</v>
      </c>
      <c r="E10" s="529">
        <v>114</v>
      </c>
      <c r="F10" s="529">
        <v>106.3</v>
      </c>
      <c r="G10" s="529">
        <v>112.6</v>
      </c>
      <c r="H10" s="529">
        <v>124.6</v>
      </c>
      <c r="I10" s="529">
        <v>107.5</v>
      </c>
      <c r="J10" s="529">
        <v>112.1</v>
      </c>
      <c r="K10" s="529">
        <v>115.4</v>
      </c>
      <c r="L10" s="530">
        <v>131.19999999999999</v>
      </c>
    </row>
    <row r="11" spans="1:12">
      <c r="A11" s="510"/>
      <c r="B11" s="387"/>
      <c r="C11" s="529"/>
      <c r="D11" s="529"/>
      <c r="E11" s="529"/>
      <c r="F11" s="529"/>
      <c r="G11" s="529"/>
      <c r="H11" s="529"/>
      <c r="I11" s="529"/>
      <c r="J11" s="529"/>
      <c r="K11" s="529"/>
      <c r="L11" s="530"/>
    </row>
    <row r="12" spans="1:12">
      <c r="A12" s="510">
        <v>2018</v>
      </c>
      <c r="B12" s="521" t="s">
        <v>552</v>
      </c>
      <c r="C12" s="529">
        <v>115</v>
      </c>
      <c r="D12" s="529">
        <v>112.1</v>
      </c>
      <c r="E12" s="529">
        <v>110.3</v>
      </c>
      <c r="F12" s="529">
        <v>114.2</v>
      </c>
      <c r="G12" s="529">
        <v>131.69999999999999</v>
      </c>
      <c r="H12" s="529">
        <v>131.69999999999999</v>
      </c>
      <c r="I12" s="529">
        <v>118.9</v>
      </c>
      <c r="J12" s="529">
        <v>111.2</v>
      </c>
      <c r="K12" s="529">
        <v>140.1</v>
      </c>
      <c r="L12" s="530">
        <v>104.6</v>
      </c>
    </row>
    <row r="13" spans="1:12">
      <c r="A13" s="510"/>
      <c r="B13" s="521" t="s">
        <v>211</v>
      </c>
      <c r="C13" s="529">
        <v>113.4</v>
      </c>
      <c r="D13" s="529">
        <v>102.6</v>
      </c>
      <c r="E13" s="529">
        <v>110.4</v>
      </c>
      <c r="F13" s="529">
        <v>118.4</v>
      </c>
      <c r="G13" s="529">
        <v>138.9</v>
      </c>
      <c r="H13" s="529">
        <v>131.5</v>
      </c>
      <c r="I13" s="529">
        <v>117.5</v>
      </c>
      <c r="J13" s="529">
        <v>108.7</v>
      </c>
      <c r="K13" s="529">
        <v>144</v>
      </c>
      <c r="L13" s="530">
        <v>99.8</v>
      </c>
    </row>
    <row r="14" spans="1:12">
      <c r="A14" s="510"/>
      <c r="B14" s="387" t="s">
        <v>92</v>
      </c>
      <c r="C14" s="529">
        <v>112.5</v>
      </c>
      <c r="D14" s="529">
        <v>100</v>
      </c>
      <c r="E14" s="529">
        <v>111.7</v>
      </c>
      <c r="F14" s="529">
        <v>110.8</v>
      </c>
      <c r="G14" s="529">
        <v>129.5</v>
      </c>
      <c r="H14" s="529">
        <v>131.19999999999999</v>
      </c>
      <c r="I14" s="529">
        <v>118.5</v>
      </c>
      <c r="J14" s="529">
        <v>108.4</v>
      </c>
      <c r="K14" s="529">
        <v>146.1</v>
      </c>
      <c r="L14" s="530">
        <v>101.3</v>
      </c>
    </row>
    <row r="15" spans="1:12">
      <c r="A15" s="510"/>
      <c r="B15" s="509" t="s">
        <v>93</v>
      </c>
      <c r="C15" s="529">
        <v>112.1</v>
      </c>
      <c r="D15" s="529">
        <v>99.8</v>
      </c>
      <c r="E15" s="529">
        <v>114.1</v>
      </c>
      <c r="F15" s="529">
        <v>109.6</v>
      </c>
      <c r="G15" s="529">
        <v>126.9</v>
      </c>
      <c r="H15" s="529">
        <v>131.1</v>
      </c>
      <c r="I15" s="529">
        <v>118.1</v>
      </c>
      <c r="J15" s="529">
        <v>107.8</v>
      </c>
      <c r="K15" s="529">
        <v>126.9</v>
      </c>
      <c r="L15" s="530">
        <v>100.6</v>
      </c>
    </row>
    <row r="16" spans="1:12">
      <c r="A16" s="510"/>
      <c r="B16" s="387" t="s">
        <v>61</v>
      </c>
      <c r="C16" s="529">
        <v>112.6</v>
      </c>
      <c r="D16" s="529">
        <v>100.5</v>
      </c>
      <c r="E16" s="529">
        <v>116.7</v>
      </c>
      <c r="F16" s="529">
        <v>109.2</v>
      </c>
      <c r="G16" s="529">
        <v>126.7</v>
      </c>
      <c r="H16" s="529">
        <v>129.9</v>
      </c>
      <c r="I16" s="529">
        <v>118.2</v>
      </c>
      <c r="J16" s="529">
        <v>108</v>
      </c>
      <c r="K16" s="529">
        <v>121.8</v>
      </c>
      <c r="L16" s="530">
        <v>101</v>
      </c>
    </row>
    <row r="17" spans="1:12">
      <c r="A17" s="510"/>
      <c r="B17" s="387" t="s">
        <v>85</v>
      </c>
      <c r="C17" s="529">
        <v>112.2</v>
      </c>
      <c r="D17" s="529">
        <v>98.7</v>
      </c>
      <c r="E17" s="529">
        <v>117.4</v>
      </c>
      <c r="F17" s="529">
        <v>108.6</v>
      </c>
      <c r="G17" s="529">
        <v>124.3</v>
      </c>
      <c r="H17" s="529">
        <v>130.5</v>
      </c>
      <c r="I17" s="529">
        <v>117.9</v>
      </c>
      <c r="J17" s="529">
        <v>107.9</v>
      </c>
      <c r="K17" s="529">
        <v>121.5</v>
      </c>
      <c r="L17" s="530">
        <v>99.7</v>
      </c>
    </row>
    <row r="18" spans="1:12">
      <c r="A18" s="510"/>
      <c r="B18" s="387" t="s">
        <v>86</v>
      </c>
      <c r="C18" s="529">
        <v>111.5</v>
      </c>
      <c r="D18" s="529">
        <v>100.8</v>
      </c>
      <c r="E18" s="529">
        <v>117.6</v>
      </c>
      <c r="F18" s="529">
        <v>106.7</v>
      </c>
      <c r="G18" s="529">
        <v>122.1</v>
      </c>
      <c r="H18" s="529">
        <v>140.1</v>
      </c>
      <c r="I18" s="529">
        <v>116.4</v>
      </c>
      <c r="J18" s="529">
        <v>109.2</v>
      </c>
      <c r="K18" s="529">
        <v>117.1</v>
      </c>
      <c r="L18" s="530">
        <v>92.3</v>
      </c>
    </row>
    <row r="19" spans="1:12">
      <c r="A19" s="510"/>
      <c r="B19" s="387" t="s">
        <v>87</v>
      </c>
      <c r="C19" s="529">
        <v>111.1</v>
      </c>
      <c r="D19" s="529">
        <v>99.4</v>
      </c>
      <c r="E19" s="529">
        <v>118</v>
      </c>
      <c r="F19" s="529">
        <v>106.5</v>
      </c>
      <c r="G19" s="529">
        <v>121.1</v>
      </c>
      <c r="H19" s="529">
        <v>143.69999999999999</v>
      </c>
      <c r="I19" s="529">
        <v>142.69999999999999</v>
      </c>
      <c r="J19" s="529">
        <v>114.8</v>
      </c>
      <c r="K19" s="529">
        <v>109</v>
      </c>
      <c r="L19" s="530">
        <v>91.4</v>
      </c>
    </row>
    <row r="20" spans="1:12">
      <c r="A20" s="510"/>
      <c r="B20" s="521" t="s">
        <v>549</v>
      </c>
      <c r="C20" s="529">
        <v>110.9</v>
      </c>
      <c r="D20" s="529">
        <v>99.6</v>
      </c>
      <c r="E20" s="529">
        <v>118.3</v>
      </c>
      <c r="F20" s="529">
        <v>105.6</v>
      </c>
      <c r="G20" s="529">
        <v>119.6</v>
      </c>
      <c r="H20" s="529">
        <v>143.69999999999999</v>
      </c>
      <c r="I20" s="529">
        <v>113.8</v>
      </c>
      <c r="J20" s="529">
        <v>108.2</v>
      </c>
      <c r="K20" s="529">
        <v>115.6</v>
      </c>
      <c r="L20" s="530">
        <v>91.8</v>
      </c>
    </row>
    <row r="21" spans="1:12">
      <c r="A21" s="510"/>
      <c r="B21" s="521" t="s">
        <v>550</v>
      </c>
      <c r="C21" s="529">
        <v>110.8</v>
      </c>
      <c r="D21" s="529">
        <v>99</v>
      </c>
      <c r="E21" s="529">
        <v>118.2</v>
      </c>
      <c r="F21" s="529">
        <v>105.1</v>
      </c>
      <c r="G21" s="529">
        <v>119.4</v>
      </c>
      <c r="H21" s="529">
        <v>141.80000000000001</v>
      </c>
      <c r="I21" s="529">
        <v>114</v>
      </c>
      <c r="J21" s="529">
        <v>108.7</v>
      </c>
      <c r="K21" s="529">
        <v>115.1</v>
      </c>
      <c r="L21" s="530">
        <v>92.4</v>
      </c>
    </row>
    <row r="22" spans="1:12">
      <c r="A22" s="510"/>
      <c r="B22" s="521" t="s">
        <v>11</v>
      </c>
      <c r="C22" s="529">
        <v>110.8</v>
      </c>
      <c r="D22" s="529">
        <v>99.5</v>
      </c>
      <c r="E22" s="529">
        <v>118</v>
      </c>
      <c r="F22" s="529">
        <v>104.7</v>
      </c>
      <c r="G22" s="529">
        <v>117.6</v>
      </c>
      <c r="H22" s="529">
        <v>139.30000000000001</v>
      </c>
      <c r="I22" s="529">
        <v>113.5</v>
      </c>
      <c r="J22" s="529">
        <v>108.8</v>
      </c>
      <c r="K22" s="529">
        <v>116</v>
      </c>
      <c r="L22" s="530">
        <v>94.6</v>
      </c>
    </row>
    <row r="23" spans="1:12">
      <c r="A23" s="510"/>
      <c r="B23" s="387"/>
      <c r="C23" s="529"/>
      <c r="D23" s="529"/>
      <c r="E23" s="529"/>
      <c r="F23" s="529"/>
      <c r="G23" s="529"/>
      <c r="H23" s="529"/>
      <c r="I23" s="529"/>
      <c r="J23" s="529"/>
      <c r="K23" s="529"/>
      <c r="L23" s="530"/>
    </row>
    <row r="24" spans="1:12">
      <c r="A24" s="263">
        <v>2019</v>
      </c>
      <c r="B24" s="521" t="s">
        <v>552</v>
      </c>
      <c r="C24" s="529">
        <v>105.5</v>
      </c>
      <c r="D24" s="529">
        <v>103.6</v>
      </c>
      <c r="E24" s="529">
        <v>107.2</v>
      </c>
      <c r="F24" s="529">
        <v>92.7</v>
      </c>
      <c r="G24" s="529">
        <v>117</v>
      </c>
      <c r="H24" s="529">
        <v>118.6</v>
      </c>
      <c r="I24" s="529">
        <v>112</v>
      </c>
      <c r="J24" s="529">
        <v>106.1</v>
      </c>
      <c r="K24" s="529">
        <v>93.3</v>
      </c>
      <c r="L24" s="530">
        <v>97.3</v>
      </c>
    </row>
    <row r="25" spans="1:12">
      <c r="A25" s="263"/>
      <c r="B25" s="521" t="s">
        <v>211</v>
      </c>
      <c r="C25" s="529">
        <v>105</v>
      </c>
      <c r="D25" s="529">
        <v>108.2</v>
      </c>
      <c r="E25" s="529">
        <v>107.3</v>
      </c>
      <c r="F25" s="529">
        <v>90.1</v>
      </c>
      <c r="G25" s="529">
        <v>108.5</v>
      </c>
      <c r="H25" s="529">
        <v>116.8</v>
      </c>
      <c r="I25" s="529">
        <v>110.1</v>
      </c>
      <c r="J25" s="529">
        <v>105.5</v>
      </c>
      <c r="K25" s="529">
        <v>86.7</v>
      </c>
      <c r="L25" s="530">
        <v>99.3</v>
      </c>
    </row>
    <row r="26" spans="1:12">
      <c r="A26" s="510"/>
      <c r="B26" s="387"/>
      <c r="C26" s="529"/>
      <c r="D26" s="529"/>
      <c r="E26" s="529"/>
      <c r="F26" s="529"/>
      <c r="G26" s="529"/>
      <c r="H26" s="529"/>
      <c r="I26" s="529"/>
      <c r="J26" s="529"/>
      <c r="K26" s="529"/>
      <c r="L26" s="530"/>
    </row>
    <row r="27" spans="1:12">
      <c r="A27" s="510">
        <v>2018</v>
      </c>
      <c r="B27" s="387" t="s">
        <v>20</v>
      </c>
      <c r="C27" s="529">
        <v>117.3</v>
      </c>
      <c r="D27" s="529">
        <v>136.4</v>
      </c>
      <c r="E27" s="529">
        <v>110.1</v>
      </c>
      <c r="F27" s="529">
        <v>112.2</v>
      </c>
      <c r="G27" s="529">
        <v>129.69999999999999</v>
      </c>
      <c r="H27" s="529">
        <v>134.6</v>
      </c>
      <c r="I27" s="529">
        <v>123.7</v>
      </c>
      <c r="J27" s="529">
        <v>112.2</v>
      </c>
      <c r="K27" s="529">
        <v>139.6</v>
      </c>
      <c r="L27" s="530">
        <v>95.4</v>
      </c>
    </row>
    <row r="28" spans="1:12">
      <c r="A28" s="510"/>
      <c r="B28" s="387" t="s">
        <v>21</v>
      </c>
      <c r="C28" s="529">
        <v>112.6</v>
      </c>
      <c r="D28" s="529">
        <v>109</v>
      </c>
      <c r="E28" s="529">
        <v>109.7</v>
      </c>
      <c r="F28" s="529">
        <v>112.5</v>
      </c>
      <c r="G28" s="529">
        <v>135</v>
      </c>
      <c r="H28" s="529">
        <v>129.9</v>
      </c>
      <c r="I28" s="529">
        <v>113.1</v>
      </c>
      <c r="J28" s="529">
        <v>109.4</v>
      </c>
      <c r="K28" s="529">
        <v>136.9</v>
      </c>
      <c r="L28" s="530">
        <v>103.8</v>
      </c>
    </row>
    <row r="29" spans="1:12">
      <c r="A29" s="510"/>
      <c r="B29" s="387" t="s">
        <v>22</v>
      </c>
      <c r="C29" s="529">
        <v>109.8</v>
      </c>
      <c r="D29" s="529">
        <v>88.9</v>
      </c>
      <c r="E29" s="529">
        <v>110.3</v>
      </c>
      <c r="F29" s="529">
        <v>123</v>
      </c>
      <c r="G29" s="529">
        <v>151.4</v>
      </c>
      <c r="H29" s="529">
        <v>129</v>
      </c>
      <c r="I29" s="529">
        <v>115.3</v>
      </c>
      <c r="J29" s="529">
        <v>106.2</v>
      </c>
      <c r="K29" s="529">
        <v>149.80000000000001</v>
      </c>
      <c r="L29" s="530">
        <v>88.9</v>
      </c>
    </row>
    <row r="30" spans="1:12">
      <c r="A30" s="263"/>
      <c r="B30" s="509" t="s">
        <v>23</v>
      </c>
      <c r="C30" s="529">
        <v>111</v>
      </c>
      <c r="D30" s="529">
        <v>93.4</v>
      </c>
      <c r="E30" s="529">
        <v>114.4</v>
      </c>
      <c r="F30" s="529">
        <v>102.7</v>
      </c>
      <c r="G30" s="529">
        <v>108</v>
      </c>
      <c r="H30" s="529">
        <v>127.8</v>
      </c>
      <c r="I30" s="529">
        <v>120.9</v>
      </c>
      <c r="J30" s="529">
        <v>106</v>
      </c>
      <c r="K30" s="529">
        <v>152.30000000000001</v>
      </c>
      <c r="L30" s="531">
        <v>104.2</v>
      </c>
    </row>
    <row r="31" spans="1:12">
      <c r="A31" s="263"/>
      <c r="B31" s="509" t="s">
        <v>24</v>
      </c>
      <c r="C31" s="529">
        <v>111.2</v>
      </c>
      <c r="D31" s="529">
        <v>93.4</v>
      </c>
      <c r="E31" s="529">
        <v>122.8</v>
      </c>
      <c r="F31" s="529">
        <v>108.7</v>
      </c>
      <c r="G31" s="529">
        <v>117.4</v>
      </c>
      <c r="H31" s="529">
        <v>129.30000000000001</v>
      </c>
      <c r="I31" s="529">
        <v>115.7</v>
      </c>
      <c r="J31" s="529">
        <v>106.7</v>
      </c>
      <c r="K31" s="529">
        <v>107.1</v>
      </c>
      <c r="L31" s="531">
        <v>97.8</v>
      </c>
    </row>
    <row r="32" spans="1:12">
      <c r="A32" s="263"/>
      <c r="B32" s="509" t="s">
        <v>25</v>
      </c>
      <c r="C32" s="529">
        <v>114.2</v>
      </c>
      <c r="D32" s="529">
        <v>100.6</v>
      </c>
      <c r="E32" s="529">
        <v>127.8</v>
      </c>
      <c r="F32" s="529">
        <v>108.7</v>
      </c>
      <c r="G32" s="529">
        <v>123.3</v>
      </c>
      <c r="H32" s="529">
        <v>125.2</v>
      </c>
      <c r="I32" s="529">
        <v>119</v>
      </c>
      <c r="J32" s="529">
        <v>108.8</v>
      </c>
      <c r="K32" s="529">
        <v>99.8</v>
      </c>
      <c r="L32" s="531">
        <v>100.4</v>
      </c>
    </row>
    <row r="33" spans="1:12">
      <c r="A33" s="263"/>
      <c r="B33" s="509" t="s">
        <v>13</v>
      </c>
      <c r="C33" s="529">
        <v>112.3</v>
      </c>
      <c r="D33" s="529">
        <v>104.5</v>
      </c>
      <c r="E33" s="529">
        <v>123.6</v>
      </c>
      <c r="F33" s="529">
        <v>105.4</v>
      </c>
      <c r="G33" s="529">
        <v>111</v>
      </c>
      <c r="H33" s="529">
        <v>138.80000000000001</v>
      </c>
      <c r="I33" s="529">
        <v>113.4</v>
      </c>
      <c r="J33" s="529">
        <v>107.5</v>
      </c>
      <c r="K33" s="529">
        <v>97.2</v>
      </c>
      <c r="L33" s="530">
        <v>98.3</v>
      </c>
    </row>
    <row r="34" spans="1:12">
      <c r="A34" s="263"/>
      <c r="B34" s="509" t="s">
        <v>15</v>
      </c>
      <c r="C34" s="529">
        <v>105</v>
      </c>
      <c r="D34" s="529">
        <v>107.6</v>
      </c>
      <c r="E34" s="529">
        <v>121.3</v>
      </c>
      <c r="F34" s="529">
        <v>102.6</v>
      </c>
      <c r="G34" s="529">
        <v>110.8</v>
      </c>
      <c r="H34" s="529">
        <v>148.1</v>
      </c>
      <c r="I34" s="529">
        <v>106.2</v>
      </c>
      <c r="J34" s="529">
        <v>116.3</v>
      </c>
      <c r="K34" s="529">
        <v>92.3</v>
      </c>
      <c r="L34" s="530">
        <v>66.900000000000006</v>
      </c>
    </row>
    <row r="35" spans="1:12">
      <c r="A35" s="263"/>
      <c r="B35" s="509" t="s">
        <v>16</v>
      </c>
      <c r="C35" s="529">
        <v>105.9</v>
      </c>
      <c r="D35" s="529">
        <v>88.2</v>
      </c>
      <c r="E35" s="529">
        <v>120.8</v>
      </c>
      <c r="F35" s="529">
        <v>101.8</v>
      </c>
      <c r="G35" s="529">
        <v>113.1</v>
      </c>
      <c r="H35" s="529">
        <v>151.1</v>
      </c>
      <c r="I35" s="529">
        <v>103.7</v>
      </c>
      <c r="J35" s="529">
        <v>108.8</v>
      </c>
      <c r="K35" s="529">
        <v>103.8</v>
      </c>
      <c r="L35" s="530">
        <v>81</v>
      </c>
    </row>
    <row r="36" spans="1:12">
      <c r="A36" s="263"/>
      <c r="B36" s="387" t="s">
        <v>17</v>
      </c>
      <c r="C36" s="529">
        <v>110.5</v>
      </c>
      <c r="D36" s="529">
        <v>99.7</v>
      </c>
      <c r="E36" s="529">
        <v>121.4</v>
      </c>
      <c r="F36" s="529">
        <v>101.2</v>
      </c>
      <c r="G36" s="529">
        <v>109.5</v>
      </c>
      <c r="H36" s="529">
        <v>140.9</v>
      </c>
      <c r="I36" s="529">
        <v>106.6</v>
      </c>
      <c r="J36" s="529">
        <v>105.4</v>
      </c>
      <c r="K36" s="529">
        <v>119.8</v>
      </c>
      <c r="L36" s="530">
        <v>101.7</v>
      </c>
    </row>
    <row r="37" spans="1:12">
      <c r="A37" s="263"/>
      <c r="B37" s="387" t="s">
        <v>18</v>
      </c>
      <c r="C37" s="529">
        <v>109.8</v>
      </c>
      <c r="D37" s="529">
        <v>87.7</v>
      </c>
      <c r="E37" s="529">
        <v>117.7</v>
      </c>
      <c r="F37" s="529">
        <v>99.1</v>
      </c>
      <c r="G37" s="529">
        <v>117</v>
      </c>
      <c r="H37" s="529">
        <v>134.30000000000001</v>
      </c>
      <c r="I37" s="529">
        <v>118.2</v>
      </c>
      <c r="J37" s="529">
        <v>116.5</v>
      </c>
      <c r="K37" s="529">
        <v>110.3</v>
      </c>
      <c r="L37" s="530">
        <v>96.4</v>
      </c>
    </row>
    <row r="38" spans="1:12">
      <c r="A38" s="263"/>
      <c r="B38" s="387" t="s">
        <v>19</v>
      </c>
      <c r="C38" s="529">
        <v>109.5</v>
      </c>
      <c r="D38" s="529">
        <v>101.9</v>
      </c>
      <c r="E38" s="529">
        <v>116</v>
      </c>
      <c r="F38" s="529">
        <v>98.3</v>
      </c>
      <c r="G38" s="529">
        <v>106.8</v>
      </c>
      <c r="H38" s="529">
        <v>117</v>
      </c>
      <c r="I38" s="529">
        <v>110</v>
      </c>
      <c r="J38" s="529">
        <v>108.9</v>
      </c>
      <c r="K38" s="529">
        <v>124.4</v>
      </c>
      <c r="L38" s="530">
        <v>113.1</v>
      </c>
    </row>
    <row r="39" spans="1:12">
      <c r="A39" s="510"/>
      <c r="B39" s="387"/>
      <c r="C39" s="529"/>
      <c r="D39" s="529"/>
      <c r="E39" s="529"/>
      <c r="F39" s="529"/>
      <c r="G39" s="529"/>
      <c r="H39" s="529"/>
      <c r="I39" s="529"/>
      <c r="J39" s="529"/>
      <c r="K39" s="529"/>
      <c r="L39" s="530"/>
    </row>
    <row r="40" spans="1:12">
      <c r="A40" s="510">
        <v>2019</v>
      </c>
      <c r="B40" s="387" t="s">
        <v>20</v>
      </c>
      <c r="C40" s="529">
        <v>106.6</v>
      </c>
      <c r="D40" s="529">
        <v>103.8</v>
      </c>
      <c r="E40" s="529">
        <v>107.4</v>
      </c>
      <c r="F40" s="529">
        <v>94.3</v>
      </c>
      <c r="G40" s="529">
        <v>123.9</v>
      </c>
      <c r="H40" s="529">
        <v>123.9</v>
      </c>
      <c r="I40" s="529">
        <v>113.9</v>
      </c>
      <c r="J40" s="529">
        <v>106.1</v>
      </c>
      <c r="K40" s="529">
        <v>96.1</v>
      </c>
      <c r="L40" s="530">
        <v>94.9</v>
      </c>
    </row>
    <row r="41" spans="1:12">
      <c r="A41" s="510"/>
      <c r="B41" s="387" t="s">
        <v>21</v>
      </c>
      <c r="C41" s="529">
        <v>104.4</v>
      </c>
      <c r="D41" s="529">
        <v>98.7</v>
      </c>
      <c r="E41" s="529">
        <v>107.1</v>
      </c>
      <c r="F41" s="529">
        <v>92.2</v>
      </c>
      <c r="G41" s="529">
        <v>113.8</v>
      </c>
      <c r="H41" s="529">
        <v>114.5</v>
      </c>
      <c r="I41" s="529">
        <v>108.9</v>
      </c>
      <c r="J41" s="529">
        <v>109.7</v>
      </c>
      <c r="K41" s="529">
        <v>93.2</v>
      </c>
      <c r="L41" s="530">
        <v>100.3</v>
      </c>
    </row>
    <row r="42" spans="1:12">
      <c r="A42" s="510"/>
      <c r="B42" s="387" t="s">
        <v>22</v>
      </c>
      <c r="C42" s="529">
        <v>103.9</v>
      </c>
      <c r="D42" s="529">
        <v>116.6</v>
      </c>
      <c r="E42" s="529">
        <v>104.8</v>
      </c>
      <c r="F42" s="529">
        <v>85.7</v>
      </c>
      <c r="G42" s="529">
        <v>97</v>
      </c>
      <c r="H42" s="529">
        <v>114</v>
      </c>
      <c r="I42" s="529">
        <v>106.3</v>
      </c>
      <c r="J42" s="529">
        <v>105.4</v>
      </c>
      <c r="K42" s="529">
        <v>76.3</v>
      </c>
      <c r="L42" s="530">
        <v>106</v>
      </c>
    </row>
    <row r="43" spans="1:12" ht="28.5" customHeight="1">
      <c r="A43" s="1705" t="s">
        <v>1716</v>
      </c>
      <c r="B43" s="1705"/>
      <c r="C43" s="1705"/>
      <c r="D43" s="1705"/>
      <c r="E43" s="1705"/>
      <c r="F43" s="1705"/>
      <c r="G43" s="1705"/>
      <c r="H43" s="1705"/>
      <c r="I43" s="1705"/>
      <c r="J43" s="1705"/>
      <c r="K43" s="1705"/>
      <c r="L43" s="1705"/>
    </row>
    <row r="44" spans="1:12" ht="25.5" customHeight="1">
      <c r="A44" s="1706" t="s">
        <v>1715</v>
      </c>
      <c r="B44" s="1706"/>
      <c r="C44" s="1706"/>
      <c r="D44" s="1706"/>
      <c r="E44" s="1706"/>
      <c r="F44" s="1706"/>
      <c r="G44" s="1706"/>
      <c r="H44" s="1706"/>
      <c r="I44" s="1706"/>
      <c r="J44" s="1706"/>
      <c r="K44" s="1706"/>
      <c r="L44" s="1706"/>
    </row>
  </sheetData>
  <mergeCells count="11">
    <mergeCell ref="A5:I5"/>
    <mergeCell ref="A1:C1"/>
    <mergeCell ref="K1:L1"/>
    <mergeCell ref="A2:C2"/>
    <mergeCell ref="K2:L2"/>
    <mergeCell ref="A4:I4"/>
    <mergeCell ref="A6:B8"/>
    <mergeCell ref="C6:C7"/>
    <mergeCell ref="C8:L8"/>
    <mergeCell ref="A43:L43"/>
    <mergeCell ref="A44:L44"/>
  </mergeCells>
  <hyperlinks>
    <hyperlink ref="K1" location="'Spis tablic     List of tables'!A61" display="Powrót do spisu tablic"/>
    <hyperlink ref="K2" location="'Spis tablic     List of tables'!A1" display="Return to list tables"/>
    <hyperlink ref="K2:L2" location="'Spis tablic     List of tables'!A61" display="Return to list of tables"/>
    <hyperlink ref="K1:L2" location="'Spis tablic     List of tables'!A59" display="Powrót do spisu tablic"/>
  </hyperlinks>
  <pageMargins left="0.7" right="0.7" top="0.75" bottom="0.75" header="0.3" footer="0.3"/>
  <pageSetup paperSize="9" scale="65"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26"/>
  <sheetViews>
    <sheetView showGridLines="0" zoomScaleNormal="100" workbookViewId="0">
      <selection sqref="A1:I1"/>
    </sheetView>
  </sheetViews>
  <sheetFormatPr defaultRowHeight="15"/>
  <cols>
    <col min="1" max="1" width="6.42578125" customWidth="1"/>
    <col min="2" max="2" width="17.85546875" customWidth="1"/>
    <col min="3" max="3" width="14" customWidth="1"/>
    <col min="4" max="6" width="14.42578125" customWidth="1"/>
    <col min="7" max="7" width="18.85546875" customWidth="1"/>
    <col min="8" max="10" width="14.42578125" customWidth="1"/>
    <col min="11" max="11" width="16.85546875" customWidth="1"/>
    <col min="12" max="12" width="14.42578125" customWidth="1"/>
  </cols>
  <sheetData>
    <row r="1" spans="1:12">
      <c r="A1" s="1713" t="s">
        <v>649</v>
      </c>
      <c r="B1" s="1713"/>
      <c r="C1" s="1713"/>
      <c r="D1" s="1713"/>
      <c r="E1" s="1713"/>
      <c r="F1" s="1713"/>
      <c r="G1" s="1713"/>
      <c r="H1" s="1713"/>
      <c r="I1" s="1713"/>
      <c r="J1" s="532"/>
      <c r="K1" s="1292" t="s">
        <v>1</v>
      </c>
      <c r="L1" s="1292"/>
    </row>
    <row r="2" spans="1:12">
      <c r="A2" s="1707" t="s">
        <v>650</v>
      </c>
      <c r="B2" s="1708"/>
      <c r="C2" s="1708"/>
      <c r="D2" s="1708"/>
      <c r="E2" s="1708"/>
      <c r="F2" s="1708"/>
      <c r="G2" s="1708"/>
      <c r="H2" s="1708"/>
      <c r="I2" s="1708"/>
      <c r="J2" s="532"/>
      <c r="K2" s="1275" t="s">
        <v>3</v>
      </c>
      <c r="L2" s="1275"/>
    </row>
    <row r="3" spans="1:12">
      <c r="A3" s="1334" t="s">
        <v>246</v>
      </c>
      <c r="B3" s="1512"/>
      <c r="C3" s="1334" t="s">
        <v>260</v>
      </c>
      <c r="D3" s="528"/>
      <c r="E3" s="528"/>
      <c r="F3" s="528"/>
      <c r="G3" s="528"/>
      <c r="H3" s="528"/>
      <c r="I3" s="528"/>
      <c r="J3" s="528"/>
      <c r="K3" s="528"/>
      <c r="L3" s="258"/>
    </row>
    <row r="4" spans="1:12" ht="96">
      <c r="A4" s="1465"/>
      <c r="B4" s="1704"/>
      <c r="C4" s="1474"/>
      <c r="D4" s="1215" t="s">
        <v>1710</v>
      </c>
      <c r="E4" s="1215" t="s">
        <v>646</v>
      </c>
      <c r="F4" s="1215" t="s">
        <v>1711</v>
      </c>
      <c r="G4" s="1215" t="s">
        <v>1709</v>
      </c>
      <c r="H4" s="1215" t="s">
        <v>1717</v>
      </c>
      <c r="I4" s="1214" t="s">
        <v>1712</v>
      </c>
      <c r="J4" s="1214" t="s">
        <v>1714</v>
      </c>
      <c r="K4" s="1214" t="s">
        <v>1713</v>
      </c>
      <c r="L4" s="1215" t="s">
        <v>647</v>
      </c>
    </row>
    <row r="5" spans="1:12">
      <c r="A5" s="1465"/>
      <c r="B5" s="1704"/>
      <c r="C5" s="1334" t="s">
        <v>651</v>
      </c>
      <c r="D5" s="1334"/>
      <c r="E5" s="1334"/>
      <c r="F5" s="1334"/>
      <c r="G5" s="1334"/>
      <c r="H5" s="1334"/>
      <c r="I5" s="1334"/>
      <c r="J5" s="1334"/>
      <c r="K5" s="1334"/>
      <c r="L5" s="1334"/>
    </row>
    <row r="6" spans="1:12" ht="15.75" customHeight="1">
      <c r="A6" s="533"/>
      <c r="B6" s="534"/>
      <c r="C6" s="535"/>
      <c r="D6" s="535"/>
      <c r="E6" s="535"/>
      <c r="F6" s="535"/>
      <c r="G6" s="535"/>
      <c r="H6" s="535"/>
      <c r="I6" s="535"/>
      <c r="J6" s="535"/>
      <c r="K6" s="535"/>
      <c r="L6" s="536"/>
    </row>
    <row r="7" spans="1:12">
      <c r="A7" s="263">
        <v>2017</v>
      </c>
      <c r="B7" s="387" t="s">
        <v>19</v>
      </c>
      <c r="C7" s="529">
        <v>114.5</v>
      </c>
      <c r="D7" s="529">
        <v>107.1</v>
      </c>
      <c r="E7" s="529">
        <v>93.5</v>
      </c>
      <c r="F7" s="529">
        <v>112.4</v>
      </c>
      <c r="G7" s="529">
        <v>136.9</v>
      </c>
      <c r="H7" s="529">
        <v>114.2</v>
      </c>
      <c r="I7" s="529">
        <v>145.9</v>
      </c>
      <c r="J7" s="529">
        <v>120.4</v>
      </c>
      <c r="K7" s="529">
        <v>119.2</v>
      </c>
      <c r="L7" s="530">
        <v>98.3</v>
      </c>
    </row>
    <row r="8" spans="1:12">
      <c r="A8" s="510"/>
      <c r="B8" s="387"/>
      <c r="C8" s="529"/>
      <c r="D8" s="529"/>
      <c r="E8" s="529"/>
      <c r="F8" s="529"/>
      <c r="G8" s="529"/>
      <c r="H8" s="529"/>
      <c r="I8" s="529"/>
      <c r="J8" s="529"/>
      <c r="K8" s="529"/>
      <c r="L8" s="530"/>
    </row>
    <row r="9" spans="1:12">
      <c r="A9" s="510">
        <v>2018</v>
      </c>
      <c r="B9" s="387" t="s">
        <v>20</v>
      </c>
      <c r="C9" s="529">
        <v>83.6</v>
      </c>
      <c r="D9" s="529">
        <v>79.5</v>
      </c>
      <c r="E9" s="529">
        <v>103.6</v>
      </c>
      <c r="F9" s="529">
        <v>86.7</v>
      </c>
      <c r="G9" s="529">
        <v>57.3</v>
      </c>
      <c r="H9" s="529">
        <v>116.5</v>
      </c>
      <c r="I9" s="529">
        <v>69.8</v>
      </c>
      <c r="J9" s="529">
        <v>70.5</v>
      </c>
      <c r="K9" s="529">
        <v>84</v>
      </c>
      <c r="L9" s="530">
        <v>81.2</v>
      </c>
    </row>
    <row r="10" spans="1:12">
      <c r="A10" s="510"/>
      <c r="B10" s="387" t="s">
        <v>21</v>
      </c>
      <c r="C10" s="529">
        <v>89.1</v>
      </c>
      <c r="D10" s="529">
        <v>97.3</v>
      </c>
      <c r="E10" s="529">
        <v>94.3</v>
      </c>
      <c r="F10" s="529">
        <v>99.1</v>
      </c>
      <c r="G10" s="529">
        <v>86.3</v>
      </c>
      <c r="H10" s="529">
        <v>95.6</v>
      </c>
      <c r="I10" s="529">
        <v>70.900000000000006</v>
      </c>
      <c r="J10" s="529">
        <v>78.3</v>
      </c>
      <c r="K10" s="529">
        <v>91.1</v>
      </c>
      <c r="L10" s="530">
        <v>98.9</v>
      </c>
    </row>
    <row r="11" spans="1:12">
      <c r="A11" s="510"/>
      <c r="B11" s="387" t="s">
        <v>22</v>
      </c>
      <c r="C11" s="529">
        <v>116.3</v>
      </c>
      <c r="D11" s="529">
        <v>106.2</v>
      </c>
      <c r="E11" s="529">
        <v>113.1</v>
      </c>
      <c r="F11" s="529">
        <v>118.3</v>
      </c>
      <c r="G11" s="529">
        <v>143.30000000000001</v>
      </c>
      <c r="H11" s="529">
        <v>100.6</v>
      </c>
      <c r="I11" s="529">
        <v>129.69999999999999</v>
      </c>
      <c r="J11" s="529">
        <v>133.80000000000001</v>
      </c>
      <c r="K11" s="529">
        <v>136.19999999999999</v>
      </c>
      <c r="L11" s="530">
        <v>106.4</v>
      </c>
    </row>
    <row r="12" spans="1:12">
      <c r="A12" s="263"/>
      <c r="B12" s="537" t="s">
        <v>23</v>
      </c>
      <c r="C12" s="529">
        <v>101.6</v>
      </c>
      <c r="D12" s="529">
        <v>95.7</v>
      </c>
      <c r="E12" s="538">
        <v>101.3</v>
      </c>
      <c r="F12" s="529">
        <v>85.9</v>
      </c>
      <c r="G12" s="529">
        <v>81.099999999999994</v>
      </c>
      <c r="H12" s="529">
        <v>93.6</v>
      </c>
      <c r="I12" s="529">
        <v>117.5</v>
      </c>
      <c r="J12" s="529">
        <v>104.1</v>
      </c>
      <c r="K12" s="529">
        <v>94.7</v>
      </c>
      <c r="L12" s="531">
        <v>115</v>
      </c>
    </row>
    <row r="13" spans="1:12">
      <c r="A13" s="263"/>
      <c r="B13" s="509" t="s">
        <v>24</v>
      </c>
      <c r="C13" s="529">
        <v>99.9</v>
      </c>
      <c r="D13" s="529">
        <v>92.6</v>
      </c>
      <c r="E13" s="538">
        <v>109.5</v>
      </c>
      <c r="F13" s="529">
        <v>102.9</v>
      </c>
      <c r="G13" s="529">
        <v>89</v>
      </c>
      <c r="H13" s="529">
        <v>97.1</v>
      </c>
      <c r="I13" s="529">
        <v>95.3</v>
      </c>
      <c r="J13" s="529">
        <v>98.5</v>
      </c>
      <c r="K13" s="529">
        <v>93.2</v>
      </c>
      <c r="L13" s="531">
        <v>100.4</v>
      </c>
    </row>
    <row r="14" spans="1:12">
      <c r="A14" s="263"/>
      <c r="B14" s="509" t="s">
        <v>25</v>
      </c>
      <c r="C14" s="529">
        <v>107.4</v>
      </c>
      <c r="D14" s="529">
        <v>115.2</v>
      </c>
      <c r="E14" s="538">
        <v>104.7</v>
      </c>
      <c r="F14" s="529">
        <v>104.5</v>
      </c>
      <c r="G14" s="529">
        <v>104.9</v>
      </c>
      <c r="H14" s="529">
        <v>102.4</v>
      </c>
      <c r="I14" s="529">
        <v>115.8</v>
      </c>
      <c r="J14" s="529">
        <v>105.5</v>
      </c>
      <c r="K14" s="529">
        <v>91.6</v>
      </c>
      <c r="L14" s="531">
        <v>103</v>
      </c>
    </row>
    <row r="15" spans="1:12">
      <c r="A15" s="263"/>
      <c r="B15" s="509" t="s">
        <v>13</v>
      </c>
      <c r="C15" s="529">
        <v>103.5</v>
      </c>
      <c r="D15" s="529">
        <v>98.5</v>
      </c>
      <c r="E15" s="529">
        <v>104.8</v>
      </c>
      <c r="F15" s="529">
        <v>106.6</v>
      </c>
      <c r="G15" s="529">
        <v>106.6</v>
      </c>
      <c r="H15" s="529">
        <v>102.9</v>
      </c>
      <c r="I15" s="529">
        <v>101.8</v>
      </c>
      <c r="J15" s="529">
        <v>111.2</v>
      </c>
      <c r="K15" s="529">
        <v>99.1</v>
      </c>
      <c r="L15" s="530">
        <v>101.2</v>
      </c>
    </row>
    <row r="16" spans="1:12">
      <c r="A16" s="263"/>
      <c r="B16" s="509" t="s">
        <v>15</v>
      </c>
      <c r="C16" s="529">
        <v>96.4</v>
      </c>
      <c r="D16" s="529">
        <v>94.3</v>
      </c>
      <c r="E16" s="529">
        <v>100.7</v>
      </c>
      <c r="F16" s="529">
        <v>99.1</v>
      </c>
      <c r="G16" s="529">
        <v>103.8</v>
      </c>
      <c r="H16" s="529">
        <v>108.3</v>
      </c>
      <c r="I16" s="529">
        <v>78.599999999999994</v>
      </c>
      <c r="J16" s="529">
        <v>105.8</v>
      </c>
      <c r="K16" s="529">
        <v>102.8</v>
      </c>
      <c r="L16" s="530">
        <v>104.6</v>
      </c>
    </row>
    <row r="17" spans="1:12">
      <c r="A17" s="263"/>
      <c r="B17" s="509" t="s">
        <v>16</v>
      </c>
      <c r="C17" s="529">
        <v>96.9</v>
      </c>
      <c r="D17" s="529">
        <v>90.2</v>
      </c>
      <c r="E17" s="529">
        <v>95.4</v>
      </c>
      <c r="F17" s="529">
        <v>90.8</v>
      </c>
      <c r="G17" s="529">
        <v>94.5</v>
      </c>
      <c r="H17" s="529">
        <v>102.8</v>
      </c>
      <c r="I17" s="529">
        <v>106.8</v>
      </c>
      <c r="J17" s="529">
        <v>97.9</v>
      </c>
      <c r="K17" s="529">
        <v>101.1</v>
      </c>
      <c r="L17" s="530">
        <v>92</v>
      </c>
    </row>
    <row r="18" spans="1:12">
      <c r="A18" s="263"/>
      <c r="B18" s="387" t="s">
        <v>17</v>
      </c>
      <c r="C18" s="529">
        <v>107.4</v>
      </c>
      <c r="D18" s="529">
        <v>121.9</v>
      </c>
      <c r="E18" s="529">
        <v>104.9</v>
      </c>
      <c r="F18" s="529">
        <v>104.2</v>
      </c>
      <c r="G18" s="529">
        <v>119.6</v>
      </c>
      <c r="H18" s="529">
        <v>107.6</v>
      </c>
      <c r="I18" s="529">
        <v>111.2</v>
      </c>
      <c r="J18" s="529">
        <v>89.3</v>
      </c>
      <c r="K18" s="529">
        <v>108.4</v>
      </c>
      <c r="L18" s="530">
        <v>106.6</v>
      </c>
    </row>
    <row r="19" spans="1:12">
      <c r="A19" s="263"/>
      <c r="B19" s="387" t="s">
        <v>18</v>
      </c>
      <c r="C19" s="529">
        <v>97.9</v>
      </c>
      <c r="D19" s="529">
        <v>95.4</v>
      </c>
      <c r="E19" s="529">
        <v>92.9</v>
      </c>
      <c r="F19" s="529">
        <v>93.9</v>
      </c>
      <c r="G19" s="529">
        <v>127.1</v>
      </c>
      <c r="H19" s="529">
        <v>91.6</v>
      </c>
      <c r="I19" s="529">
        <v>102.4</v>
      </c>
      <c r="J19" s="529">
        <v>117.7</v>
      </c>
      <c r="K19" s="529">
        <v>98.3</v>
      </c>
      <c r="L19" s="530">
        <v>92.9</v>
      </c>
    </row>
    <row r="20" spans="1:12">
      <c r="A20" s="263"/>
      <c r="B20" s="387" t="s">
        <v>19</v>
      </c>
      <c r="C20" s="529">
        <v>114.2</v>
      </c>
      <c r="D20" s="529">
        <v>124.6</v>
      </c>
      <c r="E20" s="529">
        <v>92.2</v>
      </c>
      <c r="F20" s="529">
        <v>111.5</v>
      </c>
      <c r="G20" s="529">
        <v>125.1</v>
      </c>
      <c r="H20" s="529">
        <v>99.6</v>
      </c>
      <c r="I20" s="529">
        <v>135.80000000000001</v>
      </c>
      <c r="J20" s="529">
        <v>112.6</v>
      </c>
      <c r="K20" s="529">
        <v>134.4</v>
      </c>
      <c r="L20" s="530">
        <v>115.3</v>
      </c>
    </row>
    <row r="21" spans="1:12">
      <c r="A21" s="510"/>
      <c r="B21" s="387"/>
      <c r="C21" s="529"/>
      <c r="D21" s="529"/>
      <c r="E21" s="529"/>
      <c r="F21" s="529"/>
      <c r="G21" s="529"/>
      <c r="H21" s="529"/>
      <c r="I21" s="529"/>
      <c r="J21" s="529"/>
      <c r="K21" s="529"/>
      <c r="L21" s="530"/>
    </row>
    <row r="22" spans="1:12">
      <c r="A22" s="510">
        <v>2019</v>
      </c>
      <c r="B22" s="387" t="s">
        <v>20</v>
      </c>
      <c r="C22" s="529">
        <v>81.400000000000006</v>
      </c>
      <c r="D22" s="529">
        <v>81</v>
      </c>
      <c r="E22" s="529">
        <v>95.8</v>
      </c>
      <c r="F22" s="529">
        <v>83.2</v>
      </c>
      <c r="G22" s="529">
        <v>66.5</v>
      </c>
      <c r="H22" s="529">
        <v>123.3</v>
      </c>
      <c r="I22" s="529">
        <v>72.2</v>
      </c>
      <c r="J22" s="529">
        <v>68.7</v>
      </c>
      <c r="K22" s="529">
        <v>64.900000000000006</v>
      </c>
      <c r="L22" s="530">
        <v>68.099999999999994</v>
      </c>
    </row>
    <row r="23" spans="1:12">
      <c r="A23" s="510"/>
      <c r="B23" s="387" t="s">
        <v>21</v>
      </c>
      <c r="C23" s="529">
        <v>87.3</v>
      </c>
      <c r="D23" s="529">
        <v>92.5</v>
      </c>
      <c r="E23" s="529">
        <v>94.1</v>
      </c>
      <c r="F23" s="529">
        <v>96.9</v>
      </c>
      <c r="G23" s="529">
        <v>79.2</v>
      </c>
      <c r="H23" s="529">
        <v>88.3</v>
      </c>
      <c r="I23" s="529">
        <v>67.900000000000006</v>
      </c>
      <c r="J23" s="529">
        <v>80.900000000000006</v>
      </c>
      <c r="K23" s="529">
        <v>88.4</v>
      </c>
      <c r="L23" s="530">
        <v>104.5</v>
      </c>
    </row>
    <row r="24" spans="1:12">
      <c r="A24" s="510"/>
      <c r="B24" s="387" t="s">
        <v>22</v>
      </c>
      <c r="C24" s="529">
        <v>115.7</v>
      </c>
      <c r="D24" s="529">
        <v>125.5</v>
      </c>
      <c r="E24" s="529">
        <v>110.7</v>
      </c>
      <c r="F24" s="529">
        <v>110</v>
      </c>
      <c r="G24" s="529">
        <v>122.3</v>
      </c>
      <c r="H24" s="529">
        <v>100.2</v>
      </c>
      <c r="I24" s="529">
        <v>126.5</v>
      </c>
      <c r="J24" s="529">
        <v>128.5</v>
      </c>
      <c r="K24" s="529">
        <v>111.5</v>
      </c>
      <c r="L24" s="530">
        <v>112.5</v>
      </c>
    </row>
    <row r="25" spans="1:12" ht="24.75" customHeight="1">
      <c r="A25" s="1711" t="s">
        <v>1716</v>
      </c>
      <c r="B25" s="1711"/>
      <c r="C25" s="1711"/>
      <c r="D25" s="1711"/>
      <c r="E25" s="1711"/>
      <c r="F25" s="1711"/>
      <c r="G25" s="1711"/>
      <c r="H25" s="1711"/>
      <c r="I25" s="1711"/>
      <c r="J25" s="1711"/>
      <c r="K25" s="1711"/>
      <c r="L25" s="1711"/>
    </row>
    <row r="26" spans="1:12" ht="24" customHeight="1">
      <c r="A26" s="1712" t="s">
        <v>1715</v>
      </c>
      <c r="B26" s="1712"/>
      <c r="C26" s="1712"/>
      <c r="D26" s="1712"/>
      <c r="E26" s="1712"/>
      <c r="F26" s="1712"/>
      <c r="G26" s="1712"/>
      <c r="H26" s="1712"/>
      <c r="I26" s="1712"/>
      <c r="J26" s="1712"/>
      <c r="K26" s="1712"/>
      <c r="L26" s="1712"/>
    </row>
  </sheetData>
  <mergeCells count="9">
    <mergeCell ref="A25:L25"/>
    <mergeCell ref="A26:L26"/>
    <mergeCell ref="A1:I1"/>
    <mergeCell ref="K1:L1"/>
    <mergeCell ref="A2:I2"/>
    <mergeCell ref="K2:L2"/>
    <mergeCell ref="A3:B5"/>
    <mergeCell ref="C3:C4"/>
    <mergeCell ref="C5:L5"/>
  </mergeCells>
  <hyperlinks>
    <hyperlink ref="K1" location="'Spis tablic     List of tables'!A62" display="Powrót do spisu tablic"/>
    <hyperlink ref="K2" location="'Spis tablic     List of tables'!A1" display="Return to list tables"/>
    <hyperlink ref="K2:L2" location="'Spis tablic     List of tables'!A62" display="Return to list of tables"/>
    <hyperlink ref="K1:L2" location="'Spis tablic     List of tables'!A60" display="Powrót do spisu tablic"/>
  </hyperlinks>
  <pageMargins left="0.7" right="0.7" top="0.75" bottom="0.75" header="0.3" footer="0.3"/>
  <pageSetup paperSize="9" scale="74"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7"/>
  <sheetViews>
    <sheetView showGridLines="0" zoomScaleNormal="100" workbookViewId="0">
      <selection sqref="A1:B1"/>
    </sheetView>
  </sheetViews>
  <sheetFormatPr defaultRowHeight="15"/>
  <cols>
    <col min="1" max="1" width="6.42578125" customWidth="1"/>
    <col min="2" max="2" width="17.85546875" customWidth="1"/>
    <col min="3" max="10" width="15" customWidth="1"/>
  </cols>
  <sheetData>
    <row r="1" spans="1:10" ht="15.75">
      <c r="A1" s="1719" t="s">
        <v>652</v>
      </c>
      <c r="B1" s="1719"/>
      <c r="C1" s="539"/>
      <c r="D1" s="539"/>
      <c r="E1" s="539"/>
      <c r="F1" s="539"/>
      <c r="G1" s="539"/>
      <c r="H1" s="539"/>
      <c r="I1" s="1292" t="s">
        <v>1</v>
      </c>
      <c r="J1" s="1292"/>
    </row>
    <row r="2" spans="1:10" ht="15.75">
      <c r="A2" s="1720" t="s">
        <v>653</v>
      </c>
      <c r="B2" s="1720"/>
      <c r="C2" s="539"/>
      <c r="D2" s="539"/>
      <c r="E2" s="539"/>
      <c r="F2" s="539"/>
      <c r="G2" s="539"/>
      <c r="H2" s="539"/>
      <c r="I2" s="1293" t="s">
        <v>3</v>
      </c>
      <c r="J2" s="1293"/>
    </row>
    <row r="3" spans="1:10" ht="15.75">
      <c r="A3" s="462"/>
      <c r="B3" s="462"/>
      <c r="C3" s="539"/>
      <c r="D3" s="539"/>
      <c r="E3" s="539"/>
      <c r="F3" s="539"/>
      <c r="G3" s="539"/>
      <c r="H3" s="540"/>
      <c r="I3" s="540"/>
      <c r="J3" s="540"/>
    </row>
    <row r="4" spans="1:10">
      <c r="A4" s="1721" t="s">
        <v>654</v>
      </c>
      <c r="B4" s="1721"/>
      <c r="C4" s="1721"/>
      <c r="D4" s="1721"/>
      <c r="E4" s="1721"/>
      <c r="F4" s="1721"/>
      <c r="G4" s="107"/>
      <c r="H4" s="107"/>
      <c r="I4" s="107"/>
      <c r="J4" s="107"/>
    </row>
    <row r="5" spans="1:10">
      <c r="A5" s="1717" t="s">
        <v>655</v>
      </c>
      <c r="B5" s="1718"/>
      <c r="C5" s="1718"/>
      <c r="D5" s="1718"/>
      <c r="E5" s="1718"/>
      <c r="F5" s="1718"/>
      <c r="G5" s="541"/>
      <c r="H5" s="541"/>
      <c r="I5" s="541"/>
      <c r="J5" s="541"/>
    </row>
    <row r="6" spans="1:10">
      <c r="A6" s="1334" t="s">
        <v>656</v>
      </c>
      <c r="B6" s="1512"/>
      <c r="C6" s="1333" t="s">
        <v>657</v>
      </c>
      <c r="D6" s="476"/>
      <c r="E6" s="1333" t="s">
        <v>658</v>
      </c>
      <c r="F6" s="476"/>
      <c r="G6" s="1515" t="s">
        <v>659</v>
      </c>
      <c r="H6" s="1333" t="s">
        <v>660</v>
      </c>
      <c r="I6" s="476"/>
      <c r="J6" s="1333" t="s">
        <v>661</v>
      </c>
    </row>
    <row r="7" spans="1:10" ht="60.75" customHeight="1">
      <c r="A7" s="1465"/>
      <c r="B7" s="1704"/>
      <c r="C7" s="1514"/>
      <c r="D7" s="409" t="s">
        <v>662</v>
      </c>
      <c r="E7" s="1514"/>
      <c r="F7" s="409" t="s">
        <v>663</v>
      </c>
      <c r="G7" s="1606"/>
      <c r="H7" s="1514"/>
      <c r="I7" s="408" t="s">
        <v>664</v>
      </c>
      <c r="J7" s="1716"/>
    </row>
    <row r="8" spans="1:10" ht="30" customHeight="1">
      <c r="A8" s="1334" t="s">
        <v>665</v>
      </c>
      <c r="B8" s="1334"/>
      <c r="C8" s="1334"/>
      <c r="D8" s="1334"/>
      <c r="E8" s="1334"/>
      <c r="F8" s="1334"/>
      <c r="G8" s="1334"/>
      <c r="H8" s="1334"/>
      <c r="I8" s="1334"/>
      <c r="J8" s="1334"/>
    </row>
    <row r="9" spans="1:10">
      <c r="A9" s="510">
        <v>2017</v>
      </c>
      <c r="B9" s="542" t="s">
        <v>11</v>
      </c>
      <c r="C9" s="543">
        <v>2863071</v>
      </c>
      <c r="D9" s="543">
        <v>559741</v>
      </c>
      <c r="E9" s="543">
        <v>9306686</v>
      </c>
      <c r="F9" s="543">
        <v>1450879</v>
      </c>
      <c r="G9" s="544">
        <v>41.9</v>
      </c>
      <c r="H9" s="543">
        <v>2436729</v>
      </c>
      <c r="I9" s="543">
        <v>737798</v>
      </c>
      <c r="J9" s="545">
        <v>52.5</v>
      </c>
    </row>
    <row r="10" spans="1:10">
      <c r="A10" s="510">
        <v>2018</v>
      </c>
      <c r="B10" s="542" t="s">
        <v>11</v>
      </c>
      <c r="C10" s="543">
        <v>3047790</v>
      </c>
      <c r="D10" s="543">
        <v>572393</v>
      </c>
      <c r="E10" s="543">
        <v>9815973</v>
      </c>
      <c r="F10" s="543">
        <v>1542129</v>
      </c>
      <c r="G10" s="544">
        <v>42.5</v>
      </c>
      <c r="H10" s="543">
        <v>2615652</v>
      </c>
      <c r="I10" s="543">
        <v>755648</v>
      </c>
      <c r="J10" s="545">
        <v>53.6</v>
      </c>
    </row>
    <row r="11" spans="1:10">
      <c r="A11" s="510"/>
      <c r="B11" s="522" t="s">
        <v>74</v>
      </c>
      <c r="C11" s="546">
        <v>106.5</v>
      </c>
      <c r="D11" s="546">
        <v>102.3</v>
      </c>
      <c r="E11" s="546">
        <v>105.5</v>
      </c>
      <c r="F11" s="546">
        <v>106.3</v>
      </c>
      <c r="G11" s="546" t="s">
        <v>12</v>
      </c>
      <c r="H11" s="546">
        <v>107.3</v>
      </c>
      <c r="I11" s="546">
        <v>102.4</v>
      </c>
      <c r="J11" s="547" t="s">
        <v>12</v>
      </c>
    </row>
    <row r="12" spans="1:10">
      <c r="A12" s="510"/>
      <c r="B12" s="522"/>
      <c r="C12" s="393"/>
      <c r="D12" s="393"/>
      <c r="E12" s="393"/>
      <c r="F12" s="393"/>
      <c r="G12" s="393"/>
      <c r="H12" s="393"/>
      <c r="I12" s="393"/>
      <c r="J12" s="547"/>
    </row>
    <row r="13" spans="1:10">
      <c r="A13" s="510">
        <v>2017</v>
      </c>
      <c r="B13" s="387" t="s">
        <v>169</v>
      </c>
      <c r="C13" s="548">
        <v>487209</v>
      </c>
      <c r="D13" s="548">
        <v>111518</v>
      </c>
      <c r="E13" s="548">
        <v>1177850</v>
      </c>
      <c r="F13" s="548">
        <v>286779</v>
      </c>
      <c r="G13" s="404">
        <v>30.5</v>
      </c>
      <c r="H13" s="548">
        <v>494834</v>
      </c>
      <c r="I13" s="548">
        <v>152928</v>
      </c>
      <c r="J13" s="549">
        <v>43.2</v>
      </c>
    </row>
    <row r="14" spans="1:10">
      <c r="A14" s="510"/>
      <c r="B14" s="387"/>
      <c r="C14" s="548"/>
      <c r="D14" s="548"/>
      <c r="E14" s="548"/>
      <c r="F14" s="548"/>
      <c r="G14" s="404"/>
      <c r="H14" s="548"/>
      <c r="I14" s="548"/>
      <c r="J14" s="549"/>
    </row>
    <row r="15" spans="1:10">
      <c r="A15" s="510">
        <v>2018</v>
      </c>
      <c r="B15" s="387" t="s">
        <v>91</v>
      </c>
      <c r="C15" s="548">
        <v>427844</v>
      </c>
      <c r="D15" s="548">
        <v>92917</v>
      </c>
      <c r="E15" s="548">
        <v>1040927</v>
      </c>
      <c r="F15" s="548">
        <v>246224</v>
      </c>
      <c r="G15" s="404">
        <v>28.7</v>
      </c>
      <c r="H15" s="548">
        <v>457450</v>
      </c>
      <c r="I15" s="548">
        <v>134318</v>
      </c>
      <c r="J15" s="549">
        <v>40.9</v>
      </c>
    </row>
    <row r="16" spans="1:10">
      <c r="A16" s="510"/>
      <c r="B16" s="387" t="s">
        <v>167</v>
      </c>
      <c r="C16" s="548">
        <v>789819</v>
      </c>
      <c r="D16" s="548">
        <v>153827</v>
      </c>
      <c r="E16" s="548">
        <v>2333920</v>
      </c>
      <c r="F16" s="548">
        <v>393044</v>
      </c>
      <c r="G16" s="404">
        <v>40.200000000000003</v>
      </c>
      <c r="H16" s="548">
        <v>694053</v>
      </c>
      <c r="I16" s="548">
        <v>202489</v>
      </c>
      <c r="J16" s="549">
        <v>57.5</v>
      </c>
    </row>
    <row r="17" spans="1:10">
      <c r="A17" s="510"/>
      <c r="B17" s="387" t="s">
        <v>168</v>
      </c>
      <c r="C17" s="548">
        <v>1309094</v>
      </c>
      <c r="D17" s="548">
        <v>212940</v>
      </c>
      <c r="E17" s="548">
        <v>5162864</v>
      </c>
      <c r="F17" s="548">
        <v>601743</v>
      </c>
      <c r="G17" s="404">
        <v>53.9</v>
      </c>
      <c r="H17" s="548">
        <v>923811</v>
      </c>
      <c r="I17" s="548">
        <v>259117</v>
      </c>
      <c r="J17" s="549">
        <v>69.8</v>
      </c>
    </row>
    <row r="18" spans="1:10">
      <c r="A18" s="510"/>
      <c r="B18" s="387" t="s">
        <v>169</v>
      </c>
      <c r="C18" s="548">
        <v>521033</v>
      </c>
      <c r="D18" s="548">
        <v>112709</v>
      </c>
      <c r="E18" s="548">
        <v>1278262</v>
      </c>
      <c r="F18" s="548">
        <v>301118</v>
      </c>
      <c r="G18" s="404">
        <v>31.5</v>
      </c>
      <c r="H18" s="548">
        <v>540338</v>
      </c>
      <c r="I18" s="548">
        <v>159724</v>
      </c>
      <c r="J18" s="549">
        <v>43.9</v>
      </c>
    </row>
    <row r="19" spans="1:10">
      <c r="A19" s="259"/>
      <c r="B19" s="98"/>
      <c r="C19" s="548"/>
      <c r="D19" s="548"/>
      <c r="E19" s="548"/>
      <c r="F19" s="548"/>
      <c r="G19" s="404"/>
      <c r="H19" s="548"/>
      <c r="I19" s="548"/>
      <c r="J19" s="549"/>
    </row>
    <row r="20" spans="1:10">
      <c r="A20" s="510">
        <v>2019</v>
      </c>
      <c r="B20" s="387" t="s">
        <v>91</v>
      </c>
      <c r="C20" s="548">
        <v>466643</v>
      </c>
      <c r="D20" s="548">
        <v>88441</v>
      </c>
      <c r="E20" s="548">
        <v>1160715</v>
      </c>
      <c r="F20" s="548">
        <v>239147</v>
      </c>
      <c r="G20" s="404">
        <v>30.5</v>
      </c>
      <c r="H20" s="548">
        <v>492987</v>
      </c>
      <c r="I20" s="548">
        <v>127681</v>
      </c>
      <c r="J20" s="549">
        <v>41.2</v>
      </c>
    </row>
    <row r="21" spans="1:10">
      <c r="A21" s="510"/>
      <c r="B21" s="522" t="s">
        <v>74</v>
      </c>
      <c r="C21" s="392">
        <v>109.1</v>
      </c>
      <c r="D21" s="392">
        <v>95.2</v>
      </c>
      <c r="E21" s="392">
        <v>111.5</v>
      </c>
      <c r="F21" s="392">
        <v>97.1</v>
      </c>
      <c r="G21" s="392" t="s">
        <v>12</v>
      </c>
      <c r="H21" s="392">
        <v>107.8</v>
      </c>
      <c r="I21" s="392">
        <v>95.1</v>
      </c>
      <c r="J21" s="550" t="s">
        <v>12</v>
      </c>
    </row>
    <row r="22" spans="1:10" ht="27.75" customHeight="1">
      <c r="A22" s="1465" t="s">
        <v>666</v>
      </c>
      <c r="B22" s="1465"/>
      <c r="C22" s="1465"/>
      <c r="D22" s="1465"/>
      <c r="E22" s="1465"/>
      <c r="F22" s="1465"/>
      <c r="G22" s="1465"/>
      <c r="H22" s="1465"/>
      <c r="I22" s="1465"/>
      <c r="J22" s="1465"/>
    </row>
    <row r="23" spans="1:10">
      <c r="A23" s="510">
        <v>2017</v>
      </c>
      <c r="B23" s="542" t="s">
        <v>11</v>
      </c>
      <c r="C23" s="543">
        <v>1883769</v>
      </c>
      <c r="D23" s="543">
        <v>501119</v>
      </c>
      <c r="E23" s="543">
        <v>4181848</v>
      </c>
      <c r="F23" s="543">
        <v>1207518</v>
      </c>
      <c r="G23" s="544">
        <v>43.4</v>
      </c>
      <c r="H23" s="543">
        <v>2436729</v>
      </c>
      <c r="I23" s="543">
        <v>737798</v>
      </c>
      <c r="J23" s="545">
        <v>52.5</v>
      </c>
    </row>
    <row r="24" spans="1:10">
      <c r="A24" s="510">
        <v>2018</v>
      </c>
      <c r="B24" s="542" t="s">
        <v>11</v>
      </c>
      <c r="C24" s="543">
        <v>1988211</v>
      </c>
      <c r="D24" s="543">
        <v>504248</v>
      </c>
      <c r="E24" s="543">
        <v>4565990</v>
      </c>
      <c r="F24" s="543">
        <v>1254776</v>
      </c>
      <c r="G24" s="544">
        <v>44.7</v>
      </c>
      <c r="H24" s="543">
        <v>2615652</v>
      </c>
      <c r="I24" s="543">
        <v>755648</v>
      </c>
      <c r="J24" s="545">
        <v>53.6</v>
      </c>
    </row>
    <row r="25" spans="1:10">
      <c r="A25" s="510"/>
      <c r="B25" s="522" t="s">
        <v>74</v>
      </c>
      <c r="C25" s="546">
        <v>105.5</v>
      </c>
      <c r="D25" s="546">
        <v>100.6</v>
      </c>
      <c r="E25" s="546">
        <v>109.2</v>
      </c>
      <c r="F25" s="546">
        <v>103.9</v>
      </c>
      <c r="G25" s="913" t="s">
        <v>12</v>
      </c>
      <c r="H25" s="546">
        <v>107.3</v>
      </c>
      <c r="I25" s="546">
        <v>102.4</v>
      </c>
      <c r="J25" s="547" t="s">
        <v>12</v>
      </c>
    </row>
    <row r="26" spans="1:10">
      <c r="A26" s="510"/>
      <c r="B26" s="522"/>
      <c r="C26" s="546"/>
      <c r="D26" s="546"/>
      <c r="E26" s="546"/>
      <c r="F26" s="546"/>
      <c r="G26" s="546"/>
      <c r="H26" s="546"/>
      <c r="I26" s="546"/>
      <c r="J26" s="547"/>
    </row>
    <row r="27" spans="1:10">
      <c r="A27" s="510">
        <v>2017</v>
      </c>
      <c r="B27" s="387" t="s">
        <v>169</v>
      </c>
      <c r="C27" s="548">
        <v>405928</v>
      </c>
      <c r="D27" s="548">
        <v>103616</v>
      </c>
      <c r="E27" s="548">
        <v>811602</v>
      </c>
      <c r="F27" s="548">
        <v>248744</v>
      </c>
      <c r="G27" s="404">
        <v>34.299999999999997</v>
      </c>
      <c r="H27" s="548">
        <v>494834</v>
      </c>
      <c r="I27" s="548">
        <v>152928</v>
      </c>
      <c r="J27" s="549">
        <v>43.2</v>
      </c>
    </row>
    <row r="28" spans="1:10">
      <c r="A28" s="510"/>
      <c r="B28" s="387"/>
      <c r="C28" s="548"/>
      <c r="D28" s="548"/>
      <c r="E28" s="548"/>
      <c r="F28" s="548"/>
      <c r="G28" s="404"/>
      <c r="H28" s="548"/>
      <c r="I28" s="548"/>
      <c r="J28" s="549"/>
    </row>
    <row r="29" spans="1:10">
      <c r="A29" s="510">
        <v>2018</v>
      </c>
      <c r="B29" s="387" t="s">
        <v>91</v>
      </c>
      <c r="C29" s="548">
        <v>354393</v>
      </c>
      <c r="D29" s="548">
        <v>85053</v>
      </c>
      <c r="E29" s="548">
        <v>748866</v>
      </c>
      <c r="F29" s="548">
        <v>211923</v>
      </c>
      <c r="G29" s="404">
        <v>32.299999999999997</v>
      </c>
      <c r="H29" s="548">
        <v>457450</v>
      </c>
      <c r="I29" s="548">
        <v>134318</v>
      </c>
      <c r="J29" s="549">
        <v>40.9</v>
      </c>
    </row>
    <row r="30" spans="1:10">
      <c r="A30" s="510"/>
      <c r="B30" s="387" t="s">
        <v>167</v>
      </c>
      <c r="C30" s="548">
        <v>539947</v>
      </c>
      <c r="D30" s="548">
        <v>138233</v>
      </c>
      <c r="E30" s="548">
        <v>1190259</v>
      </c>
      <c r="F30" s="548">
        <v>332694</v>
      </c>
      <c r="G30" s="404">
        <v>47.1</v>
      </c>
      <c r="H30" s="548">
        <v>694053</v>
      </c>
      <c r="I30" s="548">
        <v>202489</v>
      </c>
      <c r="J30" s="549">
        <v>57.5</v>
      </c>
    </row>
    <row r="31" spans="1:10">
      <c r="A31" s="510"/>
      <c r="B31" s="387" t="s">
        <v>168</v>
      </c>
      <c r="C31" s="548">
        <v>661955</v>
      </c>
      <c r="D31" s="548">
        <v>177632</v>
      </c>
      <c r="E31" s="548">
        <v>1718675</v>
      </c>
      <c r="F31" s="548">
        <v>451851</v>
      </c>
      <c r="G31" s="404">
        <v>61.2</v>
      </c>
      <c r="H31" s="548">
        <v>923811</v>
      </c>
      <c r="I31" s="548">
        <v>259117</v>
      </c>
      <c r="J31" s="549">
        <v>69.8</v>
      </c>
    </row>
    <row r="32" spans="1:10">
      <c r="A32" s="510"/>
      <c r="B32" s="387" t="s">
        <v>169</v>
      </c>
      <c r="C32" s="548">
        <v>431916</v>
      </c>
      <c r="D32" s="548">
        <v>103330</v>
      </c>
      <c r="E32" s="548">
        <v>908190</v>
      </c>
      <c r="F32" s="548">
        <v>258308</v>
      </c>
      <c r="G32" s="404">
        <v>35.6</v>
      </c>
      <c r="H32" s="548">
        <v>540338</v>
      </c>
      <c r="I32" s="548">
        <v>159724</v>
      </c>
      <c r="J32" s="549">
        <v>43.9</v>
      </c>
    </row>
    <row r="33" spans="1:10">
      <c r="A33" s="259"/>
      <c r="B33" s="98"/>
      <c r="C33" s="548"/>
      <c r="D33" s="548"/>
      <c r="E33" s="548"/>
      <c r="F33" s="548"/>
      <c r="G33" s="404"/>
      <c r="H33" s="548"/>
      <c r="I33" s="548"/>
      <c r="J33" s="549"/>
    </row>
    <row r="34" spans="1:10">
      <c r="A34" s="510">
        <v>2019</v>
      </c>
      <c r="B34" s="387" t="s">
        <v>91</v>
      </c>
      <c r="C34" s="548">
        <v>392510</v>
      </c>
      <c r="D34" s="548">
        <v>80843</v>
      </c>
      <c r="E34" s="548">
        <v>831761</v>
      </c>
      <c r="F34" s="548">
        <v>201671</v>
      </c>
      <c r="G34" s="404">
        <v>33.6</v>
      </c>
      <c r="H34" s="548">
        <v>492987</v>
      </c>
      <c r="I34" s="548">
        <v>127681</v>
      </c>
      <c r="J34" s="549">
        <v>41.2</v>
      </c>
    </row>
    <row r="35" spans="1:10">
      <c r="A35" s="510"/>
      <c r="B35" s="522" t="s">
        <v>74</v>
      </c>
      <c r="C35" s="392">
        <v>110.8</v>
      </c>
      <c r="D35" s="392">
        <v>95.1</v>
      </c>
      <c r="E35" s="392">
        <v>111.1</v>
      </c>
      <c r="F35" s="392">
        <v>95.2</v>
      </c>
      <c r="G35" s="392" t="s">
        <v>12</v>
      </c>
      <c r="H35" s="392">
        <v>107.8</v>
      </c>
      <c r="I35" s="392">
        <v>95.1</v>
      </c>
      <c r="J35" s="550" t="s">
        <v>12</v>
      </c>
    </row>
    <row r="36" spans="1:10" ht="24" customHeight="1">
      <c r="A36" s="1714" t="s">
        <v>1827</v>
      </c>
      <c r="B36" s="1714"/>
      <c r="C36" s="1714"/>
      <c r="D36" s="1714"/>
      <c r="E36" s="1714"/>
      <c r="F36" s="1714"/>
      <c r="G36" s="1714"/>
      <c r="H36" s="1714"/>
      <c r="I36" s="1714"/>
      <c r="J36" s="1714"/>
    </row>
    <row r="37" spans="1:10" ht="23.25" customHeight="1">
      <c r="A37" s="1715" t="s">
        <v>1828</v>
      </c>
      <c r="B37" s="1715"/>
      <c r="C37" s="1715"/>
      <c r="D37" s="1715"/>
      <c r="E37" s="1715"/>
      <c r="F37" s="1715"/>
      <c r="G37" s="1715"/>
      <c r="H37" s="1715"/>
      <c r="I37" s="1715"/>
      <c r="J37" s="1715"/>
    </row>
  </sheetData>
  <mergeCells count="16">
    <mergeCell ref="A5:F5"/>
    <mergeCell ref="A1:B1"/>
    <mergeCell ref="I1:J1"/>
    <mergeCell ref="A2:B2"/>
    <mergeCell ref="I2:J2"/>
    <mergeCell ref="A4:F4"/>
    <mergeCell ref="A8:J8"/>
    <mergeCell ref="A22:J22"/>
    <mergeCell ref="A36:J36"/>
    <mergeCell ref="A37:J37"/>
    <mergeCell ref="A6:B7"/>
    <mergeCell ref="C6:C7"/>
    <mergeCell ref="E6:E7"/>
    <mergeCell ref="G6:G7"/>
    <mergeCell ref="H6:H7"/>
    <mergeCell ref="J6:J7"/>
  </mergeCells>
  <hyperlinks>
    <hyperlink ref="I2" location="'Spis tablic     List of tables'!A1" display="Return to list tables"/>
    <hyperlink ref="I1:J2" location="'Spis tablic     List of tables'!A61" display="Powrót do spisu tablic"/>
  </hyperlinks>
  <pageMargins left="0.7" right="0.7" top="0.75" bottom="0.75" header="0.3" footer="0.3"/>
  <pageSetup paperSize="9"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30"/>
  <sheetViews>
    <sheetView showGridLines="0" zoomScaleNormal="100" workbookViewId="0">
      <selection sqref="A1:D1"/>
    </sheetView>
  </sheetViews>
  <sheetFormatPr defaultRowHeight="15"/>
  <cols>
    <col min="1" max="1" width="6.42578125" customWidth="1"/>
    <col min="2" max="2" width="17.85546875" customWidth="1"/>
    <col min="3" max="9" width="16.7109375" customWidth="1"/>
  </cols>
  <sheetData>
    <row r="1" spans="1:9">
      <c r="A1" s="1251" t="s">
        <v>63</v>
      </c>
      <c r="B1" s="1251"/>
      <c r="C1" s="1251"/>
      <c r="D1" s="1251"/>
      <c r="E1" s="71"/>
      <c r="F1" s="71"/>
      <c r="G1" s="88"/>
      <c r="H1" s="1292" t="s">
        <v>1</v>
      </c>
      <c r="I1" s="1292"/>
    </row>
    <row r="2" spans="1:9">
      <c r="A2" s="1246" t="s">
        <v>29</v>
      </c>
      <c r="B2" s="1246"/>
      <c r="C2" s="1246"/>
      <c r="D2" s="1246"/>
      <c r="E2" s="60"/>
      <c r="F2" s="60"/>
      <c r="G2" s="88"/>
      <c r="H2" s="1293" t="s">
        <v>3</v>
      </c>
      <c r="I2" s="1293"/>
    </row>
    <row r="3" spans="1:9" ht="23.25" customHeight="1">
      <c r="A3" s="1242" t="s">
        <v>42</v>
      </c>
      <c r="B3" s="1243"/>
      <c r="C3" s="1231" t="s">
        <v>64</v>
      </c>
      <c r="D3" s="1231"/>
      <c r="E3" s="1231" t="s">
        <v>65</v>
      </c>
      <c r="F3" s="1231"/>
      <c r="G3" s="1231"/>
      <c r="H3" s="1231" t="s">
        <v>1605</v>
      </c>
      <c r="I3" s="1233"/>
    </row>
    <row r="4" spans="1:9">
      <c r="A4" s="1244"/>
      <c r="B4" s="1245"/>
      <c r="C4" s="1232"/>
      <c r="D4" s="1232"/>
      <c r="E4" s="1232"/>
      <c r="F4" s="1232"/>
      <c r="G4" s="1232"/>
      <c r="H4" s="1232"/>
      <c r="I4" s="1234"/>
    </row>
    <row r="5" spans="1:9">
      <c r="A5" s="1244"/>
      <c r="B5" s="1245"/>
      <c r="C5" s="1232"/>
      <c r="D5" s="1232"/>
      <c r="E5" s="1232"/>
      <c r="F5" s="1232"/>
      <c r="G5" s="1232"/>
      <c r="H5" s="1232"/>
      <c r="I5" s="1234"/>
    </row>
    <row r="6" spans="1:9">
      <c r="A6" s="1244"/>
      <c r="B6" s="1245"/>
      <c r="C6" s="1235"/>
      <c r="D6" s="1235"/>
      <c r="E6" s="1235"/>
      <c r="F6" s="1235"/>
      <c r="G6" s="1235"/>
      <c r="H6" s="1235"/>
      <c r="I6" s="1236"/>
    </row>
    <row r="7" spans="1:9">
      <c r="A7" s="1244"/>
      <c r="B7" s="1245"/>
      <c r="C7" s="1238" t="s">
        <v>9</v>
      </c>
      <c r="D7" s="1238" t="s">
        <v>10</v>
      </c>
      <c r="E7" s="1237" t="s">
        <v>66</v>
      </c>
      <c r="F7" s="1238" t="s">
        <v>9</v>
      </c>
      <c r="G7" s="1238" t="s">
        <v>10</v>
      </c>
      <c r="H7" s="1238" t="s">
        <v>9</v>
      </c>
      <c r="I7" s="1240" t="s">
        <v>10</v>
      </c>
    </row>
    <row r="8" spans="1:9">
      <c r="A8" s="1265"/>
      <c r="B8" s="1266"/>
      <c r="C8" s="1256"/>
      <c r="D8" s="1256"/>
      <c r="E8" s="1235"/>
      <c r="F8" s="1256"/>
      <c r="G8" s="1256"/>
      <c r="H8" s="1256"/>
      <c r="I8" s="1263"/>
    </row>
    <row r="9" spans="1:9">
      <c r="A9" s="35"/>
      <c r="B9" s="36"/>
      <c r="C9" s="38"/>
      <c r="D9" s="38"/>
      <c r="E9" s="1223"/>
      <c r="F9" s="1224"/>
      <c r="G9" s="1224"/>
      <c r="H9" s="38"/>
      <c r="I9" s="41"/>
    </row>
    <row r="10" spans="1:9">
      <c r="A10" s="42">
        <v>2017</v>
      </c>
      <c r="B10" s="43" t="s">
        <v>11</v>
      </c>
      <c r="C10" s="544">
        <v>120.2</v>
      </c>
      <c r="D10" s="544" t="s">
        <v>12</v>
      </c>
      <c r="E10" s="872">
        <v>15815</v>
      </c>
      <c r="F10" s="544">
        <v>120.2</v>
      </c>
      <c r="G10" s="543" t="s">
        <v>12</v>
      </c>
      <c r="H10" s="19">
        <v>116.1</v>
      </c>
      <c r="I10" s="89" t="s">
        <v>12</v>
      </c>
    </row>
    <row r="11" spans="1:9">
      <c r="A11" s="42">
        <v>2018</v>
      </c>
      <c r="B11" s="43" t="s">
        <v>11</v>
      </c>
      <c r="C11" s="544">
        <v>131.5</v>
      </c>
      <c r="D11" s="544" t="s">
        <v>12</v>
      </c>
      <c r="E11" s="872" t="s">
        <v>1833</v>
      </c>
      <c r="F11" s="544" t="s">
        <v>1834</v>
      </c>
      <c r="G11" s="543" t="s">
        <v>12</v>
      </c>
      <c r="H11" s="19">
        <v>110.8</v>
      </c>
      <c r="I11" s="89" t="s">
        <v>12</v>
      </c>
    </row>
    <row r="12" spans="1:9">
      <c r="A12" s="47"/>
      <c r="B12" s="43"/>
      <c r="C12" s="866"/>
      <c r="D12" s="866"/>
      <c r="E12" s="866"/>
      <c r="F12" s="857"/>
      <c r="G12" s="857"/>
      <c r="H12" s="57"/>
      <c r="I12" s="58"/>
    </row>
    <row r="13" spans="1:9">
      <c r="A13" s="42">
        <v>2018</v>
      </c>
      <c r="B13" s="43" t="s">
        <v>20</v>
      </c>
      <c r="C13" s="544">
        <v>122.3</v>
      </c>
      <c r="D13" s="544">
        <v>37.9</v>
      </c>
      <c r="E13" s="601">
        <v>953</v>
      </c>
      <c r="F13" s="91">
        <v>87.4</v>
      </c>
      <c r="G13" s="544">
        <v>56.6</v>
      </c>
      <c r="H13" s="57">
        <v>117.3</v>
      </c>
      <c r="I13" s="58">
        <v>83.6</v>
      </c>
    </row>
    <row r="14" spans="1:9">
      <c r="A14" s="47"/>
      <c r="B14" s="43" t="s">
        <v>21</v>
      </c>
      <c r="C14" s="544">
        <v>105.3</v>
      </c>
      <c r="D14" s="544">
        <v>97.9</v>
      </c>
      <c r="E14" s="543">
        <v>1307</v>
      </c>
      <c r="F14" s="544">
        <v>130.30000000000001</v>
      </c>
      <c r="G14" s="544">
        <v>137.1</v>
      </c>
      <c r="H14" s="19">
        <v>112.6</v>
      </c>
      <c r="I14" s="89">
        <v>89.1</v>
      </c>
    </row>
    <row r="15" spans="1:9">
      <c r="A15" s="47"/>
      <c r="B15" s="43" t="s">
        <v>22</v>
      </c>
      <c r="C15" s="544">
        <v>123.1</v>
      </c>
      <c r="D15" s="544">
        <v>145.30000000000001</v>
      </c>
      <c r="E15" s="543">
        <v>982</v>
      </c>
      <c r="F15" s="544">
        <v>77.900000000000006</v>
      </c>
      <c r="G15" s="544">
        <v>75.099999999999994</v>
      </c>
      <c r="H15" s="19">
        <v>109.8</v>
      </c>
      <c r="I15" s="89">
        <v>116.3</v>
      </c>
    </row>
    <row r="16" spans="1:9">
      <c r="A16" s="30"/>
      <c r="B16" s="18" t="s">
        <v>23</v>
      </c>
      <c r="C16" s="544">
        <v>132.1</v>
      </c>
      <c r="D16" s="544">
        <v>106.8</v>
      </c>
      <c r="E16" s="871">
        <v>1282</v>
      </c>
      <c r="F16" s="857">
        <v>163.9</v>
      </c>
      <c r="G16" s="857">
        <v>130.5</v>
      </c>
      <c r="H16" s="27">
        <v>111</v>
      </c>
      <c r="I16" s="29">
        <v>101.6</v>
      </c>
    </row>
    <row r="17" spans="1:9">
      <c r="A17" s="30"/>
      <c r="B17" s="18" t="s">
        <v>24</v>
      </c>
      <c r="C17" s="544">
        <v>147.69999999999999</v>
      </c>
      <c r="D17" s="544">
        <v>112.7</v>
      </c>
      <c r="E17" s="871">
        <v>955</v>
      </c>
      <c r="F17" s="857">
        <v>79.599999999999994</v>
      </c>
      <c r="G17" s="857">
        <v>74.5</v>
      </c>
      <c r="H17" s="27">
        <v>111.2</v>
      </c>
      <c r="I17" s="29">
        <v>99.9</v>
      </c>
    </row>
    <row r="18" spans="1:9">
      <c r="A18" s="30"/>
      <c r="B18" s="18" t="s">
        <v>25</v>
      </c>
      <c r="C18" s="544">
        <v>153.19999999999999</v>
      </c>
      <c r="D18" s="544">
        <v>126.2</v>
      </c>
      <c r="E18" s="871">
        <v>829</v>
      </c>
      <c r="F18" s="857">
        <v>67</v>
      </c>
      <c r="G18" s="857">
        <v>86.8</v>
      </c>
      <c r="H18" s="27">
        <v>114.2</v>
      </c>
      <c r="I18" s="29">
        <v>107.4</v>
      </c>
    </row>
    <row r="19" spans="1:9">
      <c r="A19" s="23"/>
      <c r="B19" s="18" t="s">
        <v>13</v>
      </c>
      <c r="C19" s="544">
        <v>157.1</v>
      </c>
      <c r="D19" s="544">
        <v>102.6</v>
      </c>
      <c r="E19" s="707">
        <v>2160</v>
      </c>
      <c r="F19" s="857">
        <v>138.69999999999999</v>
      </c>
      <c r="G19" s="857">
        <v>260.60000000000002</v>
      </c>
      <c r="H19" s="27">
        <v>112.3</v>
      </c>
      <c r="I19" s="29">
        <v>103.5</v>
      </c>
    </row>
    <row r="20" spans="1:9">
      <c r="A20" s="23"/>
      <c r="B20" s="18" t="s">
        <v>15</v>
      </c>
      <c r="C20" s="544">
        <v>189.1</v>
      </c>
      <c r="D20" s="544">
        <v>107.5</v>
      </c>
      <c r="E20" s="707">
        <v>1380</v>
      </c>
      <c r="F20" s="857">
        <v>119.9</v>
      </c>
      <c r="G20" s="857">
        <v>63.9</v>
      </c>
      <c r="H20" s="27">
        <v>105</v>
      </c>
      <c r="I20" s="29">
        <v>96.4</v>
      </c>
    </row>
    <row r="21" spans="1:9">
      <c r="A21" s="23"/>
      <c r="B21" s="18" t="s">
        <v>16</v>
      </c>
      <c r="C21" s="544">
        <v>126.8</v>
      </c>
      <c r="D21" s="544">
        <v>88.9</v>
      </c>
      <c r="E21" s="707">
        <v>1519</v>
      </c>
      <c r="F21" s="857">
        <v>86.8</v>
      </c>
      <c r="G21" s="857">
        <v>110.1</v>
      </c>
      <c r="H21" s="27">
        <v>105.9</v>
      </c>
      <c r="I21" s="29">
        <v>96.9</v>
      </c>
    </row>
    <row r="22" spans="1:9">
      <c r="A22" s="30"/>
      <c r="B22" s="18" t="s">
        <v>17</v>
      </c>
      <c r="C22" s="544">
        <v>138.6</v>
      </c>
      <c r="D22" s="544">
        <v>121.7</v>
      </c>
      <c r="E22" s="707">
        <v>1344</v>
      </c>
      <c r="F22" s="857">
        <v>115.8</v>
      </c>
      <c r="G22" s="857">
        <v>88.5</v>
      </c>
      <c r="H22" s="27">
        <v>110.5</v>
      </c>
      <c r="I22" s="29">
        <v>107.4</v>
      </c>
    </row>
    <row r="23" spans="1:9">
      <c r="A23" s="30"/>
      <c r="B23" s="18" t="s">
        <v>18</v>
      </c>
      <c r="C23" s="544">
        <v>131.30000000000001</v>
      </c>
      <c r="D23" s="544">
        <v>112</v>
      </c>
      <c r="E23" s="707">
        <v>1994</v>
      </c>
      <c r="F23" s="857">
        <v>102.8</v>
      </c>
      <c r="G23" s="857">
        <v>148.4</v>
      </c>
      <c r="H23" s="27">
        <v>109.8</v>
      </c>
      <c r="I23" s="29">
        <v>97.9</v>
      </c>
    </row>
    <row r="24" spans="1:9">
      <c r="A24" s="30"/>
      <c r="B24" s="18" t="s">
        <v>19</v>
      </c>
      <c r="C24" s="544">
        <v>132.6</v>
      </c>
      <c r="D24" s="544">
        <v>121.1</v>
      </c>
      <c r="E24" s="707">
        <v>1959</v>
      </c>
      <c r="F24" s="857">
        <v>116.3</v>
      </c>
      <c r="G24" s="857">
        <v>98.2</v>
      </c>
      <c r="H24" s="27">
        <v>109.5</v>
      </c>
      <c r="I24" s="29">
        <v>114.2</v>
      </c>
    </row>
    <row r="25" spans="1:9">
      <c r="A25" s="47"/>
      <c r="B25" s="43"/>
      <c r="C25" s="866"/>
      <c r="D25" s="866"/>
      <c r="E25" s="866"/>
      <c r="F25" s="857"/>
      <c r="G25" s="857"/>
      <c r="H25" s="57"/>
      <c r="I25" s="58"/>
    </row>
    <row r="26" spans="1:9">
      <c r="A26" s="42">
        <v>2019</v>
      </c>
      <c r="B26" s="43" t="s">
        <v>20</v>
      </c>
      <c r="C26" s="544">
        <v>158.1</v>
      </c>
      <c r="D26" s="544">
        <v>45.2</v>
      </c>
      <c r="E26" s="601">
        <v>1523</v>
      </c>
      <c r="F26" s="91">
        <v>159.80000000000001</v>
      </c>
      <c r="G26" s="544">
        <v>77.7</v>
      </c>
      <c r="H26" s="57">
        <v>106.6</v>
      </c>
      <c r="I26" s="58">
        <v>81.400000000000006</v>
      </c>
    </row>
    <row r="27" spans="1:9">
      <c r="A27" s="47"/>
      <c r="B27" s="43" t="s">
        <v>21</v>
      </c>
      <c r="C27" s="544">
        <v>119.4</v>
      </c>
      <c r="D27" s="544">
        <v>73.900000000000006</v>
      </c>
      <c r="E27" s="543">
        <v>1187</v>
      </c>
      <c r="F27" s="544">
        <v>90.8</v>
      </c>
      <c r="G27" s="544">
        <v>77.900000000000006</v>
      </c>
      <c r="H27" s="19">
        <v>104.4</v>
      </c>
      <c r="I27" s="89">
        <v>87.3</v>
      </c>
    </row>
    <row r="28" spans="1:9">
      <c r="A28" s="47"/>
      <c r="B28" s="43" t="s">
        <v>22</v>
      </c>
      <c r="C28" s="544">
        <v>117.3</v>
      </c>
      <c r="D28" s="544">
        <v>142.80000000000001</v>
      </c>
      <c r="E28" s="543">
        <v>939</v>
      </c>
      <c r="F28" s="544">
        <v>95.6</v>
      </c>
      <c r="G28" s="544">
        <v>79.099999999999994</v>
      </c>
      <c r="H28" s="19">
        <v>103.9</v>
      </c>
      <c r="I28" s="89">
        <v>115.7</v>
      </c>
    </row>
    <row r="29" spans="1:9" ht="18.75" customHeight="1">
      <c r="A29" s="1252" t="s">
        <v>67</v>
      </c>
      <c r="B29" s="1252"/>
      <c r="C29" s="1252"/>
      <c r="D29" s="1252"/>
      <c r="E29" s="1252"/>
      <c r="F29" s="1252"/>
      <c r="G29" s="1252"/>
      <c r="H29" s="1252"/>
      <c r="I29" s="1252"/>
    </row>
    <row r="30" spans="1:9">
      <c r="A30" s="1294" t="s">
        <v>68</v>
      </c>
      <c r="B30" s="1294"/>
      <c r="C30" s="1294"/>
      <c r="D30" s="1294"/>
      <c r="E30" s="1294"/>
      <c r="F30" s="1294"/>
      <c r="G30" s="1294"/>
      <c r="H30" s="1294"/>
      <c r="I30" s="1294"/>
    </row>
  </sheetData>
  <mergeCells count="17">
    <mergeCell ref="A30:I30"/>
    <mergeCell ref="E7:E8"/>
    <mergeCell ref="F7:F8"/>
    <mergeCell ref="G7:G8"/>
    <mergeCell ref="H7:H8"/>
    <mergeCell ref="I7:I8"/>
    <mergeCell ref="A29:I29"/>
    <mergeCell ref="A1:D1"/>
    <mergeCell ref="H1:I1"/>
    <mergeCell ref="A2:D2"/>
    <mergeCell ref="H2:I2"/>
    <mergeCell ref="A3:B8"/>
    <mergeCell ref="C3:D6"/>
    <mergeCell ref="E3:G6"/>
    <mergeCell ref="H3:I6"/>
    <mergeCell ref="C7:C8"/>
    <mergeCell ref="D7:D8"/>
  </mergeCells>
  <hyperlinks>
    <hyperlink ref="H1" location="'Spis tablic     List of tables'!A1" display="Powrót do spisu tablic"/>
    <hyperlink ref="H2" location="'Spis tablic     List of tables'!A7" display="Return to list of tables"/>
    <hyperlink ref="H1:H2" location="'Spis tablic     List of tables'!A7" display="Powrót do spisu tablic"/>
    <hyperlink ref="H1:I2" location="'Spis tablic     List of tables'!A8" display="Powrót do spisu tablic"/>
  </hyperlinks>
  <pageMargins left="0.7" right="0.7" top="0.75" bottom="0.75" header="0.3" footer="0.3"/>
  <pageSetup paperSize="9" scale="9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J34"/>
  <sheetViews>
    <sheetView showGridLines="0" zoomScaleNormal="100" workbookViewId="0">
      <selection sqref="A1:F1"/>
    </sheetView>
  </sheetViews>
  <sheetFormatPr defaultRowHeight="15"/>
  <cols>
    <col min="1" max="1" width="6.42578125" customWidth="1"/>
    <col min="2" max="2" width="17.85546875" customWidth="1"/>
    <col min="3" max="10" width="15" customWidth="1"/>
  </cols>
  <sheetData>
    <row r="1" spans="1:10">
      <c r="A1" s="1722" t="s">
        <v>667</v>
      </c>
      <c r="B1" s="1722"/>
      <c r="C1" s="1722"/>
      <c r="D1" s="1722"/>
      <c r="E1" s="1722"/>
      <c r="F1" s="1722"/>
      <c r="G1" s="107"/>
      <c r="H1" s="107"/>
      <c r="I1" s="1371" t="s">
        <v>1</v>
      </c>
      <c r="J1" s="1371"/>
    </row>
    <row r="2" spans="1:10">
      <c r="A2" s="1723" t="s">
        <v>668</v>
      </c>
      <c r="B2" s="1724"/>
      <c r="C2" s="1724"/>
      <c r="D2" s="1724"/>
      <c r="E2" s="1724"/>
      <c r="F2" s="1724"/>
      <c r="G2" s="541"/>
      <c r="H2" s="107"/>
      <c r="I2" s="1275" t="s">
        <v>3</v>
      </c>
      <c r="J2" s="1275"/>
    </row>
    <row r="3" spans="1:10">
      <c r="A3" s="1334" t="s">
        <v>656</v>
      </c>
      <c r="B3" s="1512"/>
      <c r="C3" s="1333" t="s">
        <v>657</v>
      </c>
      <c r="D3" s="476"/>
      <c r="E3" s="1333" t="s">
        <v>658</v>
      </c>
      <c r="F3" s="476"/>
      <c r="G3" s="1515" t="s">
        <v>659</v>
      </c>
      <c r="H3" s="1725" t="s">
        <v>669</v>
      </c>
      <c r="I3" s="476"/>
      <c r="J3" s="1333" t="s">
        <v>670</v>
      </c>
    </row>
    <row r="4" spans="1:10" ht="61.5" customHeight="1">
      <c r="A4" s="1465"/>
      <c r="B4" s="1704"/>
      <c r="C4" s="1514"/>
      <c r="D4" s="409" t="s">
        <v>671</v>
      </c>
      <c r="E4" s="1514"/>
      <c r="F4" s="409" t="s">
        <v>672</v>
      </c>
      <c r="G4" s="1606"/>
      <c r="H4" s="1726"/>
      <c r="I4" s="408" t="s">
        <v>664</v>
      </c>
      <c r="J4" s="1716"/>
    </row>
    <row r="5" spans="1:10" ht="24" customHeight="1">
      <c r="A5" s="1334" t="s">
        <v>673</v>
      </c>
      <c r="B5" s="1334"/>
      <c r="C5" s="1334"/>
      <c r="D5" s="1334"/>
      <c r="E5" s="1334"/>
      <c r="F5" s="1334"/>
      <c r="G5" s="1334"/>
      <c r="H5" s="1334"/>
      <c r="I5" s="1334"/>
      <c r="J5" s="1334"/>
    </row>
    <row r="6" spans="1:10">
      <c r="A6" s="510">
        <v>2017</v>
      </c>
      <c r="B6" s="542" t="s">
        <v>11</v>
      </c>
      <c r="C6" s="543">
        <v>1571222</v>
      </c>
      <c r="D6" s="543">
        <v>447026</v>
      </c>
      <c r="E6" s="543">
        <v>3349490</v>
      </c>
      <c r="F6" s="543">
        <v>1062274</v>
      </c>
      <c r="G6" s="544">
        <v>44.7</v>
      </c>
      <c r="H6" s="543">
        <v>2013806</v>
      </c>
      <c r="I6" s="543">
        <v>658505</v>
      </c>
      <c r="J6" s="545">
        <v>54.4</v>
      </c>
    </row>
    <row r="7" spans="1:10">
      <c r="A7" s="510">
        <v>2018</v>
      </c>
      <c r="B7" s="542" t="s">
        <v>11</v>
      </c>
      <c r="C7" s="543">
        <v>1630678</v>
      </c>
      <c r="D7" s="543">
        <v>444482</v>
      </c>
      <c r="E7" s="543">
        <v>3634812</v>
      </c>
      <c r="F7" s="543">
        <v>1086545</v>
      </c>
      <c r="G7" s="544">
        <v>46.6</v>
      </c>
      <c r="H7" s="543">
        <v>2149427</v>
      </c>
      <c r="I7" s="543">
        <v>664143</v>
      </c>
      <c r="J7" s="545">
        <v>55.9</v>
      </c>
    </row>
    <row r="8" spans="1:10">
      <c r="A8" s="510"/>
      <c r="B8" s="522" t="s">
        <v>74</v>
      </c>
      <c r="C8" s="546">
        <v>103.8</v>
      </c>
      <c r="D8" s="546">
        <v>99.4</v>
      </c>
      <c r="E8" s="546">
        <v>108.5</v>
      </c>
      <c r="F8" s="546">
        <v>102.3</v>
      </c>
      <c r="G8" s="546" t="s">
        <v>12</v>
      </c>
      <c r="H8" s="546">
        <v>106.7</v>
      </c>
      <c r="I8" s="546">
        <v>100.9</v>
      </c>
      <c r="J8" s="547" t="s">
        <v>12</v>
      </c>
    </row>
    <row r="9" spans="1:10">
      <c r="A9" s="510"/>
      <c r="B9" s="522"/>
      <c r="C9" s="548"/>
      <c r="D9" s="548"/>
      <c r="E9" s="548"/>
      <c r="F9" s="548"/>
      <c r="G9" s="404"/>
      <c r="H9" s="548"/>
      <c r="I9" s="548"/>
      <c r="J9" s="549"/>
    </row>
    <row r="10" spans="1:10">
      <c r="A10" s="510">
        <v>2017</v>
      </c>
      <c r="B10" s="387" t="s">
        <v>169</v>
      </c>
      <c r="C10" s="548">
        <v>345220</v>
      </c>
      <c r="D10" s="548">
        <v>92471</v>
      </c>
      <c r="E10" s="548">
        <v>674460</v>
      </c>
      <c r="F10" s="548">
        <v>219080</v>
      </c>
      <c r="G10" s="404">
        <v>36</v>
      </c>
      <c r="H10" s="548">
        <v>419844</v>
      </c>
      <c r="I10" s="548">
        <v>135990</v>
      </c>
      <c r="J10" s="549">
        <v>45.2</v>
      </c>
    </row>
    <row r="11" spans="1:10">
      <c r="A11" s="263"/>
      <c r="B11" s="522"/>
      <c r="C11" s="392"/>
      <c r="D11" s="392"/>
      <c r="E11" s="392"/>
      <c r="F11" s="392"/>
      <c r="G11" s="392"/>
      <c r="H11" s="392"/>
      <c r="I11" s="392"/>
      <c r="J11" s="550"/>
    </row>
    <row r="12" spans="1:10">
      <c r="A12" s="510">
        <v>2018</v>
      </c>
      <c r="B12" s="387" t="s">
        <v>91</v>
      </c>
      <c r="C12" s="548">
        <v>299153</v>
      </c>
      <c r="D12" s="548">
        <v>75905</v>
      </c>
      <c r="E12" s="548">
        <v>616065</v>
      </c>
      <c r="F12" s="548">
        <v>184722</v>
      </c>
      <c r="G12" s="404">
        <v>33.700000000000003</v>
      </c>
      <c r="H12" s="548">
        <v>386580</v>
      </c>
      <c r="I12" s="548">
        <v>119249</v>
      </c>
      <c r="J12" s="549">
        <v>42.8</v>
      </c>
    </row>
    <row r="13" spans="1:10">
      <c r="A13" s="551"/>
      <c r="B13" s="552" t="s">
        <v>167</v>
      </c>
      <c r="C13" s="553">
        <v>443208</v>
      </c>
      <c r="D13" s="553">
        <v>121089</v>
      </c>
      <c r="E13" s="553">
        <v>951920</v>
      </c>
      <c r="F13" s="553">
        <v>287862</v>
      </c>
      <c r="G13" s="390">
        <v>49.3</v>
      </c>
      <c r="H13" s="553">
        <v>570578</v>
      </c>
      <c r="I13" s="553">
        <v>177776</v>
      </c>
      <c r="J13" s="554">
        <v>60</v>
      </c>
    </row>
    <row r="14" spans="1:10">
      <c r="A14" s="551"/>
      <c r="B14" s="387" t="s">
        <v>168</v>
      </c>
      <c r="C14" s="553">
        <v>524585</v>
      </c>
      <c r="D14" s="553">
        <v>155109</v>
      </c>
      <c r="E14" s="553">
        <v>1307676</v>
      </c>
      <c r="F14" s="553">
        <v>388849</v>
      </c>
      <c r="G14" s="390">
        <v>63.6</v>
      </c>
      <c r="H14" s="553">
        <v>731845</v>
      </c>
      <c r="I14" s="553">
        <v>225779</v>
      </c>
      <c r="J14" s="554">
        <v>72.5</v>
      </c>
    </row>
    <row r="15" spans="1:10">
      <c r="A15" s="551"/>
      <c r="B15" s="387" t="s">
        <v>169</v>
      </c>
      <c r="C15" s="553">
        <v>363732</v>
      </c>
      <c r="D15" s="553">
        <v>92379</v>
      </c>
      <c r="E15" s="553">
        <v>759151</v>
      </c>
      <c r="F15" s="553">
        <v>225112</v>
      </c>
      <c r="G15" s="390">
        <v>38.200000000000003</v>
      </c>
      <c r="H15" s="553">
        <v>460424</v>
      </c>
      <c r="I15" s="553">
        <v>141339</v>
      </c>
      <c r="J15" s="554">
        <v>46.8</v>
      </c>
    </row>
    <row r="16" spans="1:10">
      <c r="A16" s="999"/>
      <c r="B16" s="98"/>
      <c r="C16" s="553"/>
      <c r="D16" s="553"/>
      <c r="E16" s="553"/>
      <c r="F16" s="553"/>
      <c r="G16" s="390"/>
      <c r="H16" s="553"/>
      <c r="I16" s="553"/>
      <c r="J16" s="554"/>
    </row>
    <row r="17" spans="1:10">
      <c r="A17" s="510">
        <v>2019</v>
      </c>
      <c r="B17" s="387" t="s">
        <v>91</v>
      </c>
      <c r="C17" s="548">
        <v>332919</v>
      </c>
      <c r="D17" s="548">
        <v>72587</v>
      </c>
      <c r="E17" s="548">
        <v>696802</v>
      </c>
      <c r="F17" s="548">
        <v>174698</v>
      </c>
      <c r="G17" s="404">
        <v>36.299999999999997</v>
      </c>
      <c r="H17" s="548">
        <v>422317</v>
      </c>
      <c r="I17" s="548">
        <v>113750</v>
      </c>
      <c r="J17" s="549">
        <v>44.3</v>
      </c>
    </row>
    <row r="18" spans="1:10">
      <c r="A18" s="510"/>
      <c r="B18" s="522" t="s">
        <v>74</v>
      </c>
      <c r="C18" s="392">
        <v>111.3</v>
      </c>
      <c r="D18" s="392">
        <v>95.6</v>
      </c>
      <c r="E18" s="392">
        <v>113.1</v>
      </c>
      <c r="F18" s="392">
        <v>94.6</v>
      </c>
      <c r="G18" s="392" t="s">
        <v>12</v>
      </c>
      <c r="H18" s="392">
        <v>109.2</v>
      </c>
      <c r="I18" s="392">
        <v>95.4</v>
      </c>
      <c r="J18" s="550" t="s">
        <v>12</v>
      </c>
    </row>
    <row r="19" spans="1:10" ht="27.75" customHeight="1">
      <c r="A19" s="1465" t="s">
        <v>674</v>
      </c>
      <c r="B19" s="1465"/>
      <c r="C19" s="1465"/>
      <c r="D19" s="1465"/>
      <c r="E19" s="1465"/>
      <c r="F19" s="1465"/>
      <c r="G19" s="1465"/>
      <c r="H19" s="1465"/>
      <c r="I19" s="1465"/>
      <c r="J19" s="1465"/>
    </row>
    <row r="20" spans="1:10">
      <c r="A20" s="510">
        <v>2017</v>
      </c>
      <c r="B20" s="542" t="s">
        <v>11</v>
      </c>
      <c r="C20" s="543">
        <v>979302</v>
      </c>
      <c r="D20" s="543">
        <v>58622</v>
      </c>
      <c r="E20" s="543">
        <v>5124838</v>
      </c>
      <c r="F20" s="543">
        <v>243361</v>
      </c>
      <c r="G20" s="544">
        <v>40.700000000000003</v>
      </c>
      <c r="H20" s="544" t="s">
        <v>12</v>
      </c>
      <c r="I20" s="544" t="s">
        <v>12</v>
      </c>
      <c r="J20" s="545" t="s">
        <v>12</v>
      </c>
    </row>
    <row r="21" spans="1:10">
      <c r="A21" s="510">
        <v>2018</v>
      </c>
      <c r="B21" s="542" t="s">
        <v>11</v>
      </c>
      <c r="C21" s="543">
        <v>1059579</v>
      </c>
      <c r="D21" s="543">
        <v>68145</v>
      </c>
      <c r="E21" s="543">
        <v>5249983</v>
      </c>
      <c r="F21" s="543">
        <v>287353</v>
      </c>
      <c r="G21" s="544">
        <v>40.799999999999997</v>
      </c>
      <c r="H21" s="544" t="s">
        <v>12</v>
      </c>
      <c r="I21" s="544" t="s">
        <v>12</v>
      </c>
      <c r="J21" s="545" t="s">
        <v>12</v>
      </c>
    </row>
    <row r="22" spans="1:10">
      <c r="A22" s="510"/>
      <c r="B22" s="522" t="s">
        <v>74</v>
      </c>
      <c r="C22" s="546">
        <v>108.2</v>
      </c>
      <c r="D22" s="546">
        <v>116.2</v>
      </c>
      <c r="E22" s="546">
        <v>102.4</v>
      </c>
      <c r="F22" s="546">
        <v>118.1</v>
      </c>
      <c r="G22" s="546" t="s">
        <v>12</v>
      </c>
      <c r="H22" s="546" t="s">
        <v>12</v>
      </c>
      <c r="I22" s="546" t="s">
        <v>12</v>
      </c>
      <c r="J22" s="547" t="s">
        <v>12</v>
      </c>
    </row>
    <row r="23" spans="1:10">
      <c r="A23" s="510"/>
      <c r="B23" s="522"/>
      <c r="C23" s="548"/>
      <c r="D23" s="548"/>
      <c r="E23" s="548"/>
      <c r="F23" s="548"/>
      <c r="G23" s="404"/>
      <c r="H23" s="404"/>
      <c r="I23" s="404"/>
      <c r="J23" s="549"/>
    </row>
    <row r="24" spans="1:10">
      <c r="A24" s="510">
        <v>2017</v>
      </c>
      <c r="B24" s="387" t="s">
        <v>169</v>
      </c>
      <c r="C24" s="548">
        <v>81281</v>
      </c>
      <c r="D24" s="548">
        <v>7902</v>
      </c>
      <c r="E24" s="548">
        <v>366248</v>
      </c>
      <c r="F24" s="548">
        <v>38035</v>
      </c>
      <c r="G24" s="404">
        <v>24.5</v>
      </c>
      <c r="H24" s="548" t="s">
        <v>12</v>
      </c>
      <c r="I24" s="548" t="s">
        <v>12</v>
      </c>
      <c r="J24" s="555" t="s">
        <v>12</v>
      </c>
    </row>
    <row r="25" spans="1:10">
      <c r="A25" s="263"/>
      <c r="B25" s="522"/>
      <c r="C25" s="392"/>
      <c r="D25" s="392"/>
      <c r="E25" s="392"/>
      <c r="F25" s="392"/>
      <c r="G25" s="392"/>
      <c r="H25" s="392"/>
      <c r="I25" s="392"/>
      <c r="J25" s="550"/>
    </row>
    <row r="26" spans="1:10">
      <c r="A26" s="510">
        <v>2018</v>
      </c>
      <c r="B26" s="387" t="s">
        <v>91</v>
      </c>
      <c r="C26" s="548">
        <v>73451</v>
      </c>
      <c r="D26" s="548">
        <v>7864</v>
      </c>
      <c r="E26" s="548">
        <v>292061</v>
      </c>
      <c r="F26" s="548">
        <v>34301</v>
      </c>
      <c r="G26" s="404">
        <v>22.4</v>
      </c>
      <c r="H26" s="548" t="s">
        <v>12</v>
      </c>
      <c r="I26" s="548" t="s">
        <v>12</v>
      </c>
      <c r="J26" s="549" t="s">
        <v>12</v>
      </c>
    </row>
    <row r="27" spans="1:10">
      <c r="A27" s="551"/>
      <c r="B27" s="552" t="s">
        <v>167</v>
      </c>
      <c r="C27" s="553">
        <v>249872</v>
      </c>
      <c r="D27" s="553">
        <v>15594</v>
      </c>
      <c r="E27" s="553">
        <v>1143661</v>
      </c>
      <c r="F27" s="553">
        <v>60350</v>
      </c>
      <c r="G27" s="390">
        <v>34.9</v>
      </c>
      <c r="H27" s="553" t="s">
        <v>12</v>
      </c>
      <c r="I27" s="553" t="s">
        <v>12</v>
      </c>
      <c r="J27" s="554" t="s">
        <v>12</v>
      </c>
    </row>
    <row r="28" spans="1:10">
      <c r="A28" s="551"/>
      <c r="B28" s="387" t="s">
        <v>168</v>
      </c>
      <c r="C28" s="553">
        <v>647139</v>
      </c>
      <c r="D28" s="553">
        <v>35308</v>
      </c>
      <c r="E28" s="553">
        <v>3444189</v>
      </c>
      <c r="F28" s="553">
        <v>149892</v>
      </c>
      <c r="G28" s="390">
        <v>50.9</v>
      </c>
      <c r="H28" s="553" t="s">
        <v>12</v>
      </c>
      <c r="I28" s="553" t="s">
        <v>12</v>
      </c>
      <c r="J28" s="554" t="s">
        <v>12</v>
      </c>
    </row>
    <row r="29" spans="1:10">
      <c r="A29" s="551"/>
      <c r="B29" s="387" t="s">
        <v>169</v>
      </c>
      <c r="C29" s="553">
        <v>89117</v>
      </c>
      <c r="D29" s="553">
        <v>9379</v>
      </c>
      <c r="E29" s="553">
        <v>370072</v>
      </c>
      <c r="F29" s="553">
        <v>42810</v>
      </c>
      <c r="G29" s="390">
        <v>24.5</v>
      </c>
      <c r="H29" s="553" t="s">
        <v>12</v>
      </c>
      <c r="I29" s="553" t="s">
        <v>12</v>
      </c>
      <c r="J29" s="554" t="s">
        <v>12</v>
      </c>
    </row>
    <row r="30" spans="1:10">
      <c r="A30" s="999"/>
      <c r="B30" s="98"/>
      <c r="C30" s="553"/>
      <c r="D30" s="553"/>
      <c r="E30" s="553"/>
      <c r="F30" s="553"/>
      <c r="G30" s="390"/>
      <c r="H30" s="553"/>
      <c r="I30" s="553"/>
      <c r="J30" s="554"/>
    </row>
    <row r="31" spans="1:10">
      <c r="A31" s="510">
        <v>2019</v>
      </c>
      <c r="B31" s="387" t="s">
        <v>91</v>
      </c>
      <c r="C31" s="548">
        <v>74133</v>
      </c>
      <c r="D31" s="548">
        <v>7598</v>
      </c>
      <c r="E31" s="548">
        <v>328954</v>
      </c>
      <c r="F31" s="548">
        <v>37476</v>
      </c>
      <c r="G31" s="404">
        <v>24.8</v>
      </c>
      <c r="H31" s="548" t="s">
        <v>12</v>
      </c>
      <c r="I31" s="548" t="s">
        <v>12</v>
      </c>
      <c r="J31" s="549" t="s">
        <v>12</v>
      </c>
    </row>
    <row r="32" spans="1:10">
      <c r="A32" s="510"/>
      <c r="B32" s="522" t="s">
        <v>74</v>
      </c>
      <c r="C32" s="392">
        <v>100.9</v>
      </c>
      <c r="D32" s="392">
        <v>96.6</v>
      </c>
      <c r="E32" s="392">
        <v>112.6</v>
      </c>
      <c r="F32" s="392">
        <v>109.3</v>
      </c>
      <c r="G32" s="392" t="s">
        <v>12</v>
      </c>
      <c r="H32" s="392" t="s">
        <v>12</v>
      </c>
      <c r="I32" s="392" t="s">
        <v>12</v>
      </c>
      <c r="J32" s="550" t="s">
        <v>12</v>
      </c>
    </row>
    <row r="33" spans="1:10" ht="23.25" customHeight="1">
      <c r="A33" s="1714" t="s">
        <v>1827</v>
      </c>
      <c r="B33" s="1714"/>
      <c r="C33" s="1714"/>
      <c r="D33" s="1714"/>
      <c r="E33" s="1714"/>
      <c r="F33" s="1714"/>
      <c r="G33" s="1714"/>
      <c r="H33" s="1714"/>
      <c r="I33" s="1714"/>
      <c r="J33" s="1714"/>
    </row>
    <row r="34" spans="1:10" ht="23.25" customHeight="1">
      <c r="A34" s="1715" t="s">
        <v>1828</v>
      </c>
      <c r="B34" s="1715"/>
      <c r="C34" s="1715"/>
      <c r="D34" s="1715"/>
      <c r="E34" s="1715"/>
      <c r="F34" s="1715"/>
      <c r="G34" s="1715"/>
      <c r="H34" s="1715"/>
      <c r="I34" s="1715"/>
      <c r="J34" s="1715"/>
    </row>
  </sheetData>
  <mergeCells count="14">
    <mergeCell ref="A5:J5"/>
    <mergeCell ref="A19:J19"/>
    <mergeCell ref="A33:J33"/>
    <mergeCell ref="A34:J34"/>
    <mergeCell ref="A1:F1"/>
    <mergeCell ref="I1:J1"/>
    <mergeCell ref="A2:F2"/>
    <mergeCell ref="I2:J2"/>
    <mergeCell ref="A3:B4"/>
    <mergeCell ref="C3:C4"/>
    <mergeCell ref="E3:E4"/>
    <mergeCell ref="G3:G4"/>
    <mergeCell ref="H3:H4"/>
    <mergeCell ref="J3:J4"/>
  </mergeCells>
  <hyperlinks>
    <hyperlink ref="I1:J2" location="'Spis tablic     List of tables'!A62" display="Powrót do spisu tablic"/>
    <hyperlink ref="I2:J2" location="'Spis tablic     List of tables'!A62" display="Return to list of tables"/>
    <hyperlink ref="I2" location="'Spis tablic     List of tables'!A1" display="Return to list tables"/>
    <hyperlink ref="I1:J1" location="'Spis tablic     List of tables'!A62" display="Powrót do spisu tablic"/>
  </hyperlinks>
  <pageMargins left="0.7" right="0.7" top="0.75" bottom="0.75" header="0.3" footer="0.3"/>
  <pageSetup paperSize="9" scale="84"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0"/>
  <sheetViews>
    <sheetView showGridLines="0" zoomScaleNormal="100" workbookViewId="0">
      <selection sqref="A1:E1"/>
    </sheetView>
  </sheetViews>
  <sheetFormatPr defaultRowHeight="15"/>
  <cols>
    <col min="1" max="1" width="6.42578125" style="72" customWidth="1"/>
    <col min="2" max="2" width="17.85546875" style="72" customWidth="1"/>
    <col min="3" max="12" width="13.28515625" style="72" customWidth="1"/>
  </cols>
  <sheetData>
    <row r="1" spans="1:12" ht="15.75">
      <c r="A1" s="485" t="s">
        <v>675</v>
      </c>
      <c r="B1" s="485"/>
      <c r="C1" s="508"/>
      <c r="D1" s="505"/>
      <c r="E1" s="54"/>
      <c r="F1" s="54"/>
      <c r="G1" s="54"/>
      <c r="H1" s="54"/>
      <c r="I1" s="54"/>
      <c r="J1" s="556"/>
      <c r="K1" s="1371" t="s">
        <v>1</v>
      </c>
      <c r="L1" s="1371"/>
    </row>
    <row r="2" spans="1:12" ht="15.75">
      <c r="A2" s="486" t="s">
        <v>676</v>
      </c>
      <c r="B2" s="486"/>
      <c r="C2" s="507"/>
      <c r="D2" s="505"/>
      <c r="E2" s="54"/>
      <c r="F2" s="54"/>
      <c r="G2" s="54"/>
      <c r="H2" s="54"/>
      <c r="I2" s="54"/>
      <c r="J2" s="556"/>
      <c r="K2" s="1275" t="s">
        <v>3</v>
      </c>
      <c r="L2" s="1275"/>
    </row>
    <row r="3" spans="1:12">
      <c r="A3" s="495"/>
      <c r="B3" s="495"/>
      <c r="C3" s="183"/>
      <c r="D3" s="507"/>
      <c r="E3" s="54"/>
      <c r="F3" s="54"/>
      <c r="G3" s="54"/>
      <c r="H3" s="54"/>
      <c r="I3" s="54"/>
      <c r="J3" s="54"/>
      <c r="K3" s="54"/>
      <c r="L3" s="54"/>
    </row>
    <row r="4" spans="1:12">
      <c r="A4" s="1727" t="s">
        <v>677</v>
      </c>
      <c r="B4" s="1727"/>
      <c r="C4" s="1727"/>
      <c r="D4" s="1727"/>
      <c r="E4" s="1727"/>
      <c r="F4" s="557"/>
      <c r="G4" s="558"/>
      <c r="H4" s="558"/>
      <c r="I4" s="558"/>
      <c r="J4" s="556"/>
      <c r="K4" s="1371"/>
      <c r="L4" s="1371"/>
    </row>
    <row r="5" spans="1:12">
      <c r="A5" s="1728" t="s">
        <v>678</v>
      </c>
      <c r="B5" s="1728"/>
      <c r="C5" s="1728"/>
      <c r="D5" s="1728"/>
      <c r="E5" s="1728"/>
      <c r="F5" s="557"/>
      <c r="G5" s="559"/>
      <c r="H5" s="558"/>
      <c r="I5" s="558"/>
      <c r="J5" s="556"/>
      <c r="K5" s="1275"/>
      <c r="L5" s="1275"/>
    </row>
    <row r="6" spans="1:12">
      <c r="A6" s="1479" t="s">
        <v>246</v>
      </c>
      <c r="B6" s="1480"/>
      <c r="C6" s="1730" t="s">
        <v>679</v>
      </c>
      <c r="D6" s="1731"/>
      <c r="E6" s="1731"/>
      <c r="F6" s="1731"/>
      <c r="G6" s="1731"/>
      <c r="H6" s="1731"/>
      <c r="I6" s="1731"/>
      <c r="J6" s="1731"/>
      <c r="K6" s="1731"/>
      <c r="L6" s="1732"/>
    </row>
    <row r="7" spans="1:12">
      <c r="A7" s="1477"/>
      <c r="B7" s="1609"/>
      <c r="C7" s="1733" t="s">
        <v>680</v>
      </c>
      <c r="D7" s="1734" t="s">
        <v>681</v>
      </c>
      <c r="E7" s="1735"/>
      <c r="F7" s="1735"/>
      <c r="G7" s="1736"/>
      <c r="H7" s="1734" t="s">
        <v>682</v>
      </c>
      <c r="I7" s="1735"/>
      <c r="J7" s="1735"/>
      <c r="K7" s="1735"/>
      <c r="L7" s="1735"/>
    </row>
    <row r="8" spans="1:12" ht="96.75" customHeight="1">
      <c r="A8" s="1483"/>
      <c r="B8" s="1729"/>
      <c r="C8" s="1731"/>
      <c r="D8" s="168" t="s">
        <v>683</v>
      </c>
      <c r="E8" s="168" t="s">
        <v>684</v>
      </c>
      <c r="F8" s="168" t="s">
        <v>685</v>
      </c>
      <c r="G8" s="168" t="s">
        <v>686</v>
      </c>
      <c r="H8" s="168" t="s">
        <v>683</v>
      </c>
      <c r="I8" s="168" t="s">
        <v>684</v>
      </c>
      <c r="J8" s="168" t="s">
        <v>687</v>
      </c>
      <c r="K8" s="168" t="s">
        <v>686</v>
      </c>
      <c r="L8" s="501" t="s">
        <v>688</v>
      </c>
    </row>
    <row r="9" spans="1:12">
      <c r="A9" s="560"/>
      <c r="B9" s="561"/>
      <c r="C9" s="562"/>
      <c r="D9" s="562"/>
      <c r="E9" s="562"/>
      <c r="F9" s="562"/>
      <c r="G9" s="562"/>
      <c r="H9" s="562"/>
      <c r="I9" s="562"/>
      <c r="J9" s="562"/>
      <c r="K9" s="562"/>
      <c r="L9" s="563"/>
    </row>
    <row r="10" spans="1:12">
      <c r="A10" s="564">
        <v>2017</v>
      </c>
      <c r="B10" s="565" t="s">
        <v>551</v>
      </c>
      <c r="C10" s="568">
        <v>3.9</v>
      </c>
      <c r="D10" s="568">
        <v>6.8</v>
      </c>
      <c r="E10" s="568">
        <v>0.2</v>
      </c>
      <c r="F10" s="568">
        <v>3.7</v>
      </c>
      <c r="G10" s="568">
        <v>-2.1</v>
      </c>
      <c r="H10" s="568">
        <v>1</v>
      </c>
      <c r="I10" s="568">
        <v>5.5</v>
      </c>
      <c r="J10" s="568">
        <v>4.3</v>
      </c>
      <c r="K10" s="568">
        <v>0</v>
      </c>
      <c r="L10" s="569">
        <v>7</v>
      </c>
    </row>
    <row r="11" spans="1:12">
      <c r="A11" s="564"/>
      <c r="B11" s="565" t="s">
        <v>689</v>
      </c>
      <c r="C11" s="568">
        <v>8.6999999999999993</v>
      </c>
      <c r="D11" s="568">
        <v>8.1999999999999993</v>
      </c>
      <c r="E11" s="568">
        <v>1.4</v>
      </c>
      <c r="F11" s="568">
        <v>6.3</v>
      </c>
      <c r="G11" s="568">
        <v>-6.5</v>
      </c>
      <c r="H11" s="568">
        <v>9.1999999999999993</v>
      </c>
      <c r="I11" s="568">
        <v>12.2</v>
      </c>
      <c r="J11" s="568">
        <v>16.899999999999999</v>
      </c>
      <c r="K11" s="568">
        <v>11.3</v>
      </c>
      <c r="L11" s="569">
        <v>5.9</v>
      </c>
    </row>
    <row r="12" spans="1:12">
      <c r="A12" s="564"/>
      <c r="B12" s="565" t="s">
        <v>690</v>
      </c>
      <c r="C12" s="568">
        <v>11.4</v>
      </c>
      <c r="D12" s="568">
        <v>9.4</v>
      </c>
      <c r="E12" s="568">
        <v>9.1999999999999993</v>
      </c>
      <c r="F12" s="568">
        <v>7.3</v>
      </c>
      <c r="G12" s="568">
        <v>-1.6</v>
      </c>
      <c r="H12" s="568">
        <v>13.4</v>
      </c>
      <c r="I12" s="568">
        <v>21.6</v>
      </c>
      <c r="J12" s="568">
        <v>20</v>
      </c>
      <c r="K12" s="568">
        <v>11.7</v>
      </c>
      <c r="L12" s="569">
        <v>2</v>
      </c>
    </row>
    <row r="13" spans="1:12">
      <c r="A13" s="211"/>
      <c r="B13" s="565" t="s">
        <v>23</v>
      </c>
      <c r="C13" s="568">
        <v>10.5</v>
      </c>
      <c r="D13" s="568">
        <v>4.0999999999999996</v>
      </c>
      <c r="E13" s="568">
        <v>18.2</v>
      </c>
      <c r="F13" s="568">
        <v>23.7</v>
      </c>
      <c r="G13" s="568">
        <v>2.6</v>
      </c>
      <c r="H13" s="568">
        <v>16.8</v>
      </c>
      <c r="I13" s="568">
        <v>18.3</v>
      </c>
      <c r="J13" s="568">
        <v>18.8</v>
      </c>
      <c r="K13" s="568">
        <v>14.9</v>
      </c>
      <c r="L13" s="570">
        <v>10</v>
      </c>
    </row>
    <row r="14" spans="1:12">
      <c r="A14" s="211"/>
      <c r="B14" s="565" t="s">
        <v>24</v>
      </c>
      <c r="C14" s="568">
        <v>12.7</v>
      </c>
      <c r="D14" s="568">
        <v>10.1</v>
      </c>
      <c r="E14" s="568">
        <v>13.5</v>
      </c>
      <c r="F14" s="568">
        <v>10.5</v>
      </c>
      <c r="G14" s="568">
        <v>2.2000000000000002</v>
      </c>
      <c r="H14" s="568">
        <v>15.3</v>
      </c>
      <c r="I14" s="568">
        <v>15.4</v>
      </c>
      <c r="J14" s="568">
        <v>17.8</v>
      </c>
      <c r="K14" s="568">
        <v>12.2</v>
      </c>
      <c r="L14" s="570">
        <v>0.3</v>
      </c>
    </row>
    <row r="15" spans="1:12">
      <c r="A15" s="211"/>
      <c r="B15" s="509" t="s">
        <v>25</v>
      </c>
      <c r="C15" s="568">
        <v>5.0999999999999996</v>
      </c>
      <c r="D15" s="568">
        <v>4.7</v>
      </c>
      <c r="E15" s="568">
        <v>8.4</v>
      </c>
      <c r="F15" s="568">
        <v>8.1</v>
      </c>
      <c r="G15" s="568">
        <v>-5.5</v>
      </c>
      <c r="H15" s="568">
        <v>5.4</v>
      </c>
      <c r="I15" s="568">
        <v>5.2</v>
      </c>
      <c r="J15" s="568">
        <v>9.5</v>
      </c>
      <c r="K15" s="568">
        <v>7.9</v>
      </c>
      <c r="L15" s="570">
        <v>5.2</v>
      </c>
    </row>
    <row r="16" spans="1:12">
      <c r="A16" s="564"/>
      <c r="B16" s="565" t="s">
        <v>13</v>
      </c>
      <c r="C16" s="568">
        <v>7.1</v>
      </c>
      <c r="D16" s="568">
        <v>2.6</v>
      </c>
      <c r="E16" s="568">
        <v>7.1</v>
      </c>
      <c r="F16" s="568">
        <v>14.8</v>
      </c>
      <c r="G16" s="568">
        <v>-0.6</v>
      </c>
      <c r="H16" s="568">
        <v>11.6</v>
      </c>
      <c r="I16" s="568">
        <v>13.7</v>
      </c>
      <c r="J16" s="568">
        <v>17.899999999999999</v>
      </c>
      <c r="K16" s="568">
        <v>9</v>
      </c>
      <c r="L16" s="570">
        <v>3.1</v>
      </c>
    </row>
    <row r="17" spans="1:12">
      <c r="A17" s="564"/>
      <c r="B17" s="565" t="s">
        <v>15</v>
      </c>
      <c r="C17" s="568">
        <v>7.3</v>
      </c>
      <c r="D17" s="568">
        <v>1.4</v>
      </c>
      <c r="E17" s="568">
        <v>9.9</v>
      </c>
      <c r="F17" s="568">
        <v>11.6</v>
      </c>
      <c r="G17" s="568">
        <v>-1.5</v>
      </c>
      <c r="H17" s="568">
        <v>13.2</v>
      </c>
      <c r="I17" s="568">
        <v>14.4</v>
      </c>
      <c r="J17" s="568">
        <v>17.2</v>
      </c>
      <c r="K17" s="568">
        <v>13.5</v>
      </c>
      <c r="L17" s="570">
        <v>6.1</v>
      </c>
    </row>
    <row r="18" spans="1:12">
      <c r="A18" s="564"/>
      <c r="B18" s="509" t="s">
        <v>16</v>
      </c>
      <c r="C18" s="568">
        <v>10.199999999999999</v>
      </c>
      <c r="D18" s="568">
        <v>5.3</v>
      </c>
      <c r="E18" s="568">
        <v>8.4</v>
      </c>
      <c r="F18" s="568">
        <v>12.7</v>
      </c>
      <c r="G18" s="568">
        <v>0.3</v>
      </c>
      <c r="H18" s="568">
        <v>15</v>
      </c>
      <c r="I18" s="568">
        <v>13.6</v>
      </c>
      <c r="J18" s="568">
        <v>18.7</v>
      </c>
      <c r="K18" s="568">
        <v>16.5</v>
      </c>
      <c r="L18" s="570">
        <v>6.3</v>
      </c>
    </row>
    <row r="19" spans="1:12">
      <c r="A19" s="211"/>
      <c r="B19" s="565" t="s">
        <v>17</v>
      </c>
      <c r="C19" s="568">
        <v>9.8000000000000007</v>
      </c>
      <c r="D19" s="568">
        <v>3.3</v>
      </c>
      <c r="E19" s="568">
        <v>6.1</v>
      </c>
      <c r="F19" s="568">
        <v>11.7</v>
      </c>
      <c r="G19" s="568">
        <v>4.3</v>
      </c>
      <c r="H19" s="568">
        <v>16.2</v>
      </c>
      <c r="I19" s="568">
        <v>7.2</v>
      </c>
      <c r="J19" s="568">
        <v>11.6</v>
      </c>
      <c r="K19" s="568">
        <v>9</v>
      </c>
      <c r="L19" s="569">
        <v>0.5</v>
      </c>
    </row>
    <row r="20" spans="1:12">
      <c r="A20" s="211"/>
      <c r="B20" s="565" t="s">
        <v>18</v>
      </c>
      <c r="C20" s="568">
        <v>6.5</v>
      </c>
      <c r="D20" s="568">
        <v>5.2</v>
      </c>
      <c r="E20" s="568">
        <v>10.9</v>
      </c>
      <c r="F20" s="568">
        <v>12.5</v>
      </c>
      <c r="G20" s="568">
        <v>5.6</v>
      </c>
      <c r="H20" s="568">
        <v>7.7</v>
      </c>
      <c r="I20" s="568">
        <v>4.5</v>
      </c>
      <c r="J20" s="568">
        <v>5.4</v>
      </c>
      <c r="K20" s="568">
        <v>6.6</v>
      </c>
      <c r="L20" s="569">
        <v>0</v>
      </c>
    </row>
    <row r="21" spans="1:12">
      <c r="A21" s="211"/>
      <c r="B21" s="565" t="s">
        <v>19</v>
      </c>
      <c r="C21" s="568">
        <v>3.1</v>
      </c>
      <c r="D21" s="568">
        <v>4.8</v>
      </c>
      <c r="E21" s="568">
        <v>5.3</v>
      </c>
      <c r="F21" s="568">
        <v>8.4</v>
      </c>
      <c r="G21" s="568">
        <v>-2.1</v>
      </c>
      <c r="H21" s="568">
        <v>1.3</v>
      </c>
      <c r="I21" s="568">
        <v>-1.6</v>
      </c>
      <c r="J21" s="568">
        <v>3.4</v>
      </c>
      <c r="K21" s="568">
        <v>-0.1</v>
      </c>
      <c r="L21" s="569">
        <v>-2.8</v>
      </c>
    </row>
    <row r="22" spans="1:12">
      <c r="A22" s="567"/>
      <c r="B22" s="565"/>
      <c r="D22" s="566"/>
      <c r="E22" s="566"/>
      <c r="F22" s="566"/>
      <c r="G22" s="566"/>
      <c r="H22" s="566"/>
      <c r="I22" s="566"/>
      <c r="J22" s="566"/>
      <c r="K22" s="566"/>
      <c r="L22" s="99"/>
    </row>
    <row r="23" spans="1:12">
      <c r="A23" s="564">
        <v>2018</v>
      </c>
      <c r="B23" s="565" t="s">
        <v>551</v>
      </c>
      <c r="C23" s="568">
        <v>11.4</v>
      </c>
      <c r="D23" s="568">
        <v>14.6</v>
      </c>
      <c r="E23" s="568">
        <v>13.8</v>
      </c>
      <c r="F23" s="568">
        <v>11.5</v>
      </c>
      <c r="G23" s="568">
        <v>2.5</v>
      </c>
      <c r="H23" s="568">
        <v>8.1999999999999993</v>
      </c>
      <c r="I23" s="568">
        <v>7.9</v>
      </c>
      <c r="J23" s="568">
        <v>12.7</v>
      </c>
      <c r="K23" s="568">
        <v>4</v>
      </c>
      <c r="L23" s="569">
        <v>4.9000000000000004</v>
      </c>
    </row>
    <row r="24" spans="1:12">
      <c r="A24" s="564"/>
      <c r="B24" s="565" t="s">
        <v>689</v>
      </c>
      <c r="C24" s="568">
        <v>13.1</v>
      </c>
      <c r="D24" s="568">
        <v>11.1</v>
      </c>
      <c r="E24" s="568">
        <v>13.1</v>
      </c>
      <c r="F24" s="568">
        <v>12</v>
      </c>
      <c r="G24" s="568">
        <v>8</v>
      </c>
      <c r="H24" s="568">
        <v>15.1</v>
      </c>
      <c r="I24" s="568">
        <v>17</v>
      </c>
      <c r="J24" s="568">
        <v>19.3</v>
      </c>
      <c r="K24" s="568">
        <v>10.3</v>
      </c>
      <c r="L24" s="569">
        <v>6.7</v>
      </c>
    </row>
    <row r="25" spans="1:12">
      <c r="A25" s="564"/>
      <c r="B25" s="565" t="s">
        <v>690</v>
      </c>
      <c r="C25" s="568">
        <v>14.8</v>
      </c>
      <c r="D25" s="568">
        <v>10.4</v>
      </c>
      <c r="E25" s="568">
        <v>16.899999999999999</v>
      </c>
      <c r="F25" s="568">
        <v>10.6</v>
      </c>
      <c r="G25" s="568">
        <v>-1.4</v>
      </c>
      <c r="H25" s="568">
        <v>19.2</v>
      </c>
      <c r="I25" s="568">
        <v>17.5</v>
      </c>
      <c r="J25" s="568">
        <v>22.7</v>
      </c>
      <c r="K25" s="568">
        <v>9.4</v>
      </c>
      <c r="L25" s="569">
        <v>9.6</v>
      </c>
    </row>
    <row r="26" spans="1:12">
      <c r="A26" s="211"/>
      <c r="B26" s="565" t="s">
        <v>23</v>
      </c>
      <c r="C26" s="568">
        <v>19</v>
      </c>
      <c r="D26" s="568">
        <v>15.7</v>
      </c>
      <c r="E26" s="568">
        <v>19.600000000000001</v>
      </c>
      <c r="F26" s="568">
        <v>18.3</v>
      </c>
      <c r="G26" s="568">
        <v>1.9</v>
      </c>
      <c r="H26" s="568">
        <v>22.2</v>
      </c>
      <c r="I26" s="568">
        <v>22.6</v>
      </c>
      <c r="J26" s="568">
        <v>26.1</v>
      </c>
      <c r="K26" s="568">
        <v>14.3</v>
      </c>
      <c r="L26" s="570">
        <v>12.2</v>
      </c>
    </row>
    <row r="27" spans="1:12">
      <c r="A27" s="211"/>
      <c r="B27" s="565" t="s">
        <v>24</v>
      </c>
      <c r="C27" s="568">
        <v>13.6</v>
      </c>
      <c r="D27" s="568">
        <v>14.3</v>
      </c>
      <c r="E27" s="568">
        <v>15.6</v>
      </c>
      <c r="F27" s="568">
        <v>13.4</v>
      </c>
      <c r="G27" s="568">
        <v>3.9</v>
      </c>
      <c r="H27" s="568">
        <v>12.8</v>
      </c>
      <c r="I27" s="568">
        <v>17.2</v>
      </c>
      <c r="J27" s="568">
        <v>14.7</v>
      </c>
      <c r="K27" s="568">
        <v>5.9</v>
      </c>
      <c r="L27" s="570">
        <v>8</v>
      </c>
    </row>
    <row r="28" spans="1:12">
      <c r="A28" s="211"/>
      <c r="B28" s="509" t="s">
        <v>25</v>
      </c>
      <c r="C28" s="568">
        <v>14.5</v>
      </c>
      <c r="D28" s="568">
        <v>13.3</v>
      </c>
      <c r="E28" s="568">
        <v>15.7</v>
      </c>
      <c r="F28" s="568">
        <v>14.1</v>
      </c>
      <c r="G28" s="568">
        <v>1.7</v>
      </c>
      <c r="H28" s="568">
        <v>15.6</v>
      </c>
      <c r="I28" s="568">
        <v>17.2</v>
      </c>
      <c r="J28" s="568">
        <v>14.2</v>
      </c>
      <c r="K28" s="568">
        <v>8.6</v>
      </c>
      <c r="L28" s="570">
        <v>12.7</v>
      </c>
    </row>
    <row r="29" spans="1:12">
      <c r="A29" s="564"/>
      <c r="B29" s="565" t="s">
        <v>13</v>
      </c>
      <c r="C29" s="568">
        <v>14.8</v>
      </c>
      <c r="D29" s="568">
        <v>14.7</v>
      </c>
      <c r="E29" s="568">
        <v>12.5</v>
      </c>
      <c r="F29" s="568">
        <v>10.5</v>
      </c>
      <c r="G29" s="568">
        <v>2</v>
      </c>
      <c r="H29" s="568">
        <v>14.9</v>
      </c>
      <c r="I29" s="568">
        <v>18.899999999999999</v>
      </c>
      <c r="J29" s="568">
        <v>21</v>
      </c>
      <c r="K29" s="568">
        <v>10.9</v>
      </c>
      <c r="L29" s="570">
        <v>13.9</v>
      </c>
    </row>
    <row r="30" spans="1:12">
      <c r="A30" s="564"/>
      <c r="B30" s="565" t="s">
        <v>15</v>
      </c>
      <c r="C30" s="568">
        <v>12.4</v>
      </c>
      <c r="D30" s="568">
        <v>13.1</v>
      </c>
      <c r="E30" s="568">
        <v>9.9</v>
      </c>
      <c r="F30" s="568">
        <v>12.6</v>
      </c>
      <c r="G30" s="568">
        <v>7.4</v>
      </c>
      <c r="H30" s="568">
        <v>11.7</v>
      </c>
      <c r="I30" s="568">
        <v>14.1</v>
      </c>
      <c r="J30" s="568">
        <v>16</v>
      </c>
      <c r="K30" s="568">
        <v>11.3</v>
      </c>
      <c r="L30" s="570">
        <v>4.0999999999999996</v>
      </c>
    </row>
    <row r="31" spans="1:12">
      <c r="A31" s="564"/>
      <c r="B31" s="509" t="s">
        <v>16</v>
      </c>
      <c r="C31" s="568">
        <v>15.4</v>
      </c>
      <c r="D31" s="568">
        <v>13.6</v>
      </c>
      <c r="E31" s="568">
        <v>9.3000000000000007</v>
      </c>
      <c r="F31" s="568">
        <v>12.8</v>
      </c>
      <c r="G31" s="568">
        <v>0.4</v>
      </c>
      <c r="H31" s="568">
        <v>17.2</v>
      </c>
      <c r="I31" s="568">
        <v>13.9</v>
      </c>
      <c r="J31" s="568">
        <v>16.7</v>
      </c>
      <c r="K31" s="568">
        <v>16.600000000000001</v>
      </c>
      <c r="L31" s="570">
        <v>7.3</v>
      </c>
    </row>
    <row r="32" spans="1:12">
      <c r="A32" s="211"/>
      <c r="B32" s="565" t="s">
        <v>17</v>
      </c>
      <c r="C32" s="568">
        <v>10.6</v>
      </c>
      <c r="D32" s="568">
        <v>11</v>
      </c>
      <c r="E32" s="568">
        <v>11.2</v>
      </c>
      <c r="F32" s="568">
        <v>7</v>
      </c>
      <c r="G32" s="568">
        <v>-1.1000000000000001</v>
      </c>
      <c r="H32" s="568">
        <v>10.1</v>
      </c>
      <c r="I32" s="568">
        <v>11.6</v>
      </c>
      <c r="J32" s="568">
        <v>10.8</v>
      </c>
      <c r="K32" s="568">
        <v>9</v>
      </c>
      <c r="L32" s="570">
        <v>4.4000000000000004</v>
      </c>
    </row>
    <row r="33" spans="1:12">
      <c r="A33" s="211"/>
      <c r="B33" s="565" t="s">
        <v>18</v>
      </c>
      <c r="C33" s="568">
        <v>11.4</v>
      </c>
      <c r="D33" s="568">
        <v>12</v>
      </c>
      <c r="E33" s="568">
        <v>11.2</v>
      </c>
      <c r="F33" s="568">
        <v>15.4</v>
      </c>
      <c r="G33" s="568">
        <v>1.8</v>
      </c>
      <c r="H33" s="568">
        <v>10.8</v>
      </c>
      <c r="I33" s="568">
        <v>10.199999999999999</v>
      </c>
      <c r="J33" s="568">
        <v>7.2</v>
      </c>
      <c r="K33" s="568">
        <v>8.1999999999999993</v>
      </c>
      <c r="L33" s="570">
        <v>2.4</v>
      </c>
    </row>
    <row r="34" spans="1:12">
      <c r="A34" s="211"/>
      <c r="B34" s="565" t="s">
        <v>19</v>
      </c>
      <c r="C34" s="568">
        <v>9.1999999999999993</v>
      </c>
      <c r="D34" s="568">
        <v>11.3</v>
      </c>
      <c r="E34" s="568">
        <v>8.6</v>
      </c>
      <c r="F34" s="568">
        <v>8.6999999999999993</v>
      </c>
      <c r="G34" s="568">
        <v>0.3</v>
      </c>
      <c r="H34" s="568">
        <v>7.1</v>
      </c>
      <c r="I34" s="568">
        <v>4.9000000000000004</v>
      </c>
      <c r="J34" s="568">
        <v>1</v>
      </c>
      <c r="K34" s="568">
        <v>4.4000000000000004</v>
      </c>
      <c r="L34" s="570">
        <v>9.4</v>
      </c>
    </row>
    <row r="35" spans="1:12">
      <c r="A35" s="567"/>
      <c r="B35" s="565"/>
      <c r="D35" s="566"/>
      <c r="E35" s="566"/>
      <c r="F35" s="566"/>
      <c r="G35" s="566"/>
      <c r="H35" s="566"/>
      <c r="I35" s="566"/>
      <c r="J35" s="566"/>
      <c r="K35" s="566"/>
      <c r="L35" s="99"/>
    </row>
    <row r="36" spans="1:12">
      <c r="A36" s="564">
        <v>2019</v>
      </c>
      <c r="B36" s="565" t="s">
        <v>551</v>
      </c>
      <c r="C36" s="568">
        <v>13</v>
      </c>
      <c r="D36" s="568">
        <v>16.8</v>
      </c>
      <c r="E36" s="568">
        <v>12.4</v>
      </c>
      <c r="F36" s="568">
        <v>9.9</v>
      </c>
      <c r="G36" s="568">
        <v>7.7</v>
      </c>
      <c r="H36" s="568">
        <v>9.1999999999999993</v>
      </c>
      <c r="I36" s="568">
        <v>9.1</v>
      </c>
      <c r="J36" s="568">
        <v>12.9</v>
      </c>
      <c r="K36" s="568">
        <v>5.7</v>
      </c>
      <c r="L36" s="570">
        <v>8.6</v>
      </c>
    </row>
    <row r="37" spans="1:12">
      <c r="A37" s="564"/>
      <c r="B37" s="565" t="s">
        <v>689</v>
      </c>
      <c r="C37" s="568">
        <v>7.6</v>
      </c>
      <c r="D37" s="568">
        <v>8.5</v>
      </c>
      <c r="E37" s="568">
        <v>9.5</v>
      </c>
      <c r="F37" s="568">
        <v>6.3</v>
      </c>
      <c r="G37" s="568">
        <v>2.7</v>
      </c>
      <c r="H37" s="568">
        <v>6.7</v>
      </c>
      <c r="I37" s="568">
        <v>11.1</v>
      </c>
      <c r="J37" s="568">
        <v>13.8</v>
      </c>
      <c r="K37" s="568">
        <v>5.8</v>
      </c>
      <c r="L37" s="570">
        <v>4.8</v>
      </c>
    </row>
    <row r="38" spans="1:12">
      <c r="A38" s="564"/>
      <c r="B38" s="565" t="s">
        <v>690</v>
      </c>
      <c r="C38" s="568">
        <v>12.4</v>
      </c>
      <c r="D38" s="568">
        <v>11.4</v>
      </c>
      <c r="E38" s="568">
        <v>2.1</v>
      </c>
      <c r="F38" s="568">
        <v>7.7</v>
      </c>
      <c r="G38" s="568">
        <v>-4.0999999999999996</v>
      </c>
      <c r="H38" s="568">
        <v>13.4</v>
      </c>
      <c r="I38" s="568">
        <v>16.899999999999999</v>
      </c>
      <c r="J38" s="568">
        <v>19.899999999999999</v>
      </c>
      <c r="K38" s="568">
        <v>12.1</v>
      </c>
      <c r="L38" s="570">
        <v>7</v>
      </c>
    </row>
    <row r="39" spans="1:12">
      <c r="A39" s="571" t="s">
        <v>691</v>
      </c>
      <c r="B39" s="572"/>
      <c r="D39" s="572"/>
      <c r="E39" s="283"/>
      <c r="F39" s="283"/>
      <c r="G39" s="283"/>
      <c r="H39" s="283"/>
      <c r="I39" s="283"/>
      <c r="J39" s="283"/>
      <c r="K39" s="283"/>
      <c r="L39" s="283"/>
    </row>
    <row r="40" spans="1:12">
      <c r="A40" s="573" t="s">
        <v>692</v>
      </c>
      <c r="B40" s="572"/>
      <c r="D40" s="572"/>
      <c r="E40" s="572"/>
      <c r="F40" s="572"/>
      <c r="G40" s="572"/>
      <c r="H40" s="572"/>
      <c r="I40" s="572"/>
      <c r="J40" s="572"/>
      <c r="K40" s="572"/>
      <c r="L40" s="572"/>
    </row>
  </sheetData>
  <mergeCells count="11">
    <mergeCell ref="A6:B8"/>
    <mergeCell ref="C6:L6"/>
    <mergeCell ref="C7:C8"/>
    <mergeCell ref="D7:G7"/>
    <mergeCell ref="H7:L7"/>
    <mergeCell ref="K1:L1"/>
    <mergeCell ref="K2:L2"/>
    <mergeCell ref="A4:E4"/>
    <mergeCell ref="K4:L4"/>
    <mergeCell ref="A5:E5"/>
    <mergeCell ref="K5:L5"/>
  </mergeCells>
  <hyperlinks>
    <hyperlink ref="K1:L2" location="'Spis tablic     List of tables'!A63" display="Powrót do spisu tablic"/>
    <hyperlink ref="K2:L2" location="'Spis tablic     List of tables'!A63" display="Return to list of tables"/>
    <hyperlink ref="K2" location="'Spis tablic     List of tables'!A1" display="Return to list tables"/>
    <hyperlink ref="K1:L1" location="'Spis tablic     List of tables'!A63" display="Powrót do spisu tablic"/>
  </hyperlinks>
  <pageMargins left="0.7" right="0.7" top="0.75" bottom="0.75" header="0.3" footer="0.3"/>
  <pageSetup paperSize="9" scale="73"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8"/>
  <sheetViews>
    <sheetView showGridLines="0" zoomScaleNormal="100" workbookViewId="0">
      <selection sqref="A1:F1"/>
    </sheetView>
  </sheetViews>
  <sheetFormatPr defaultRowHeight="15"/>
  <cols>
    <col min="1" max="1" width="6.42578125" style="381" customWidth="1"/>
    <col min="2" max="2" width="17.85546875" style="381" customWidth="1"/>
    <col min="3" max="12" width="13.28515625" style="381" customWidth="1"/>
  </cols>
  <sheetData>
    <row r="1" spans="1:12">
      <c r="A1" s="1727" t="s">
        <v>693</v>
      </c>
      <c r="B1" s="1727"/>
      <c r="C1" s="1727"/>
      <c r="D1" s="1727"/>
      <c r="E1" s="1727"/>
      <c r="F1" s="1727"/>
      <c r="G1" s="575"/>
      <c r="H1" s="575"/>
      <c r="I1" s="575"/>
      <c r="J1" s="576"/>
      <c r="K1" s="1371" t="s">
        <v>1</v>
      </c>
      <c r="L1" s="1371"/>
    </row>
    <row r="2" spans="1:12">
      <c r="A2" s="1728" t="s">
        <v>694</v>
      </c>
      <c r="B2" s="1728"/>
      <c r="C2" s="1728"/>
      <c r="D2" s="1728"/>
      <c r="E2" s="1728"/>
      <c r="F2" s="1728"/>
      <c r="G2" s="575"/>
      <c r="H2" s="575"/>
      <c r="I2" s="575"/>
      <c r="J2" s="576"/>
      <c r="K2" s="1275" t="s">
        <v>3</v>
      </c>
      <c r="L2" s="1275"/>
    </row>
    <row r="3" spans="1:12">
      <c r="A3" s="1479" t="s">
        <v>246</v>
      </c>
      <c r="B3" s="1480"/>
      <c r="C3" s="1730" t="s">
        <v>695</v>
      </c>
      <c r="D3" s="1731"/>
      <c r="E3" s="1731"/>
      <c r="F3" s="1731"/>
      <c r="G3" s="1731"/>
      <c r="H3" s="1731"/>
      <c r="I3" s="1731"/>
      <c r="J3" s="1731"/>
      <c r="K3" s="1731"/>
      <c r="L3" s="1732"/>
    </row>
    <row r="4" spans="1:12">
      <c r="A4" s="1477"/>
      <c r="B4" s="1609"/>
      <c r="C4" s="1733" t="s">
        <v>680</v>
      </c>
      <c r="D4" s="1734" t="s">
        <v>681</v>
      </c>
      <c r="E4" s="1735"/>
      <c r="F4" s="1735"/>
      <c r="G4" s="1736"/>
      <c r="H4" s="1734" t="s">
        <v>682</v>
      </c>
      <c r="I4" s="1735"/>
      <c r="J4" s="1735"/>
      <c r="K4" s="1735"/>
      <c r="L4" s="1735"/>
    </row>
    <row r="5" spans="1:12" ht="94.5" customHeight="1">
      <c r="A5" s="1483"/>
      <c r="B5" s="1729"/>
      <c r="C5" s="1731"/>
      <c r="D5" s="168" t="s">
        <v>683</v>
      </c>
      <c r="E5" s="168" t="s">
        <v>696</v>
      </c>
      <c r="F5" s="168" t="s">
        <v>687</v>
      </c>
      <c r="G5" s="168" t="s">
        <v>686</v>
      </c>
      <c r="H5" s="168" t="s">
        <v>683</v>
      </c>
      <c r="I5" s="168" t="s">
        <v>696</v>
      </c>
      <c r="J5" s="168" t="s">
        <v>687</v>
      </c>
      <c r="K5" s="168" t="s">
        <v>686</v>
      </c>
      <c r="L5" s="501" t="s">
        <v>688</v>
      </c>
    </row>
    <row r="6" spans="1:12">
      <c r="A6" s="560"/>
      <c r="B6" s="561"/>
      <c r="C6" s="577"/>
      <c r="D6" s="578"/>
      <c r="E6" s="577"/>
      <c r="F6" s="577"/>
      <c r="G6" s="577"/>
      <c r="H6" s="577"/>
      <c r="I6" s="577"/>
      <c r="J6" s="577"/>
      <c r="K6" s="577"/>
      <c r="L6" s="579"/>
    </row>
    <row r="7" spans="1:12">
      <c r="A7" s="564">
        <v>2017</v>
      </c>
      <c r="B7" s="565" t="s">
        <v>551</v>
      </c>
      <c r="C7" s="582">
        <v>-12.4</v>
      </c>
      <c r="D7" s="582">
        <v>-6.8</v>
      </c>
      <c r="E7" s="582">
        <v>-24.5</v>
      </c>
      <c r="F7" s="582">
        <v>-28.9</v>
      </c>
      <c r="G7" s="582">
        <v>-20.8</v>
      </c>
      <c r="H7" s="582">
        <v>-17.899999999999999</v>
      </c>
      <c r="I7" s="582">
        <v>-13.8</v>
      </c>
      <c r="J7" s="582">
        <v>-18</v>
      </c>
      <c r="K7" s="582">
        <v>-18.899999999999999</v>
      </c>
      <c r="L7" s="583">
        <v>-6.9</v>
      </c>
    </row>
    <row r="8" spans="1:12">
      <c r="A8" s="564"/>
      <c r="B8" s="565" t="s">
        <v>689</v>
      </c>
      <c r="C8" s="582">
        <v>-7.6</v>
      </c>
      <c r="D8" s="582">
        <v>-14.9</v>
      </c>
      <c r="E8" s="582">
        <v>-21</v>
      </c>
      <c r="F8" s="582">
        <v>-29.3</v>
      </c>
      <c r="G8" s="582">
        <v>-27.3</v>
      </c>
      <c r="H8" s="582">
        <v>-0.3</v>
      </c>
      <c r="I8" s="582">
        <v>0.3</v>
      </c>
      <c r="J8" s="582">
        <v>-2.2000000000000002</v>
      </c>
      <c r="K8" s="582">
        <v>-12</v>
      </c>
      <c r="L8" s="583">
        <v>-7.2</v>
      </c>
    </row>
    <row r="9" spans="1:12">
      <c r="A9" s="564"/>
      <c r="B9" s="565" t="s">
        <v>690</v>
      </c>
      <c r="C9" s="582">
        <v>-4.5999999999999996</v>
      </c>
      <c r="D9" s="582">
        <v>-16.5</v>
      </c>
      <c r="E9" s="582">
        <v>-16.7</v>
      </c>
      <c r="F9" s="582">
        <v>-23.8</v>
      </c>
      <c r="G9" s="582">
        <v>-24.5</v>
      </c>
      <c r="H9" s="582">
        <v>7.4</v>
      </c>
      <c r="I9" s="582">
        <v>11.5</v>
      </c>
      <c r="J9" s="582">
        <v>10.3</v>
      </c>
      <c r="K9" s="582">
        <v>-2.1</v>
      </c>
      <c r="L9" s="583">
        <v>2.9</v>
      </c>
    </row>
    <row r="10" spans="1:12">
      <c r="A10" s="211"/>
      <c r="B10" s="565" t="s">
        <v>23</v>
      </c>
      <c r="C10" s="582">
        <v>3.4</v>
      </c>
      <c r="D10" s="582">
        <v>-7.9</v>
      </c>
      <c r="E10" s="582">
        <v>-0.6</v>
      </c>
      <c r="F10" s="582">
        <v>-6.1</v>
      </c>
      <c r="G10" s="582">
        <v>-11.3</v>
      </c>
      <c r="H10" s="582">
        <v>14.6</v>
      </c>
      <c r="I10" s="582">
        <v>17.8</v>
      </c>
      <c r="J10" s="582">
        <v>21.3</v>
      </c>
      <c r="K10" s="582">
        <v>10.3</v>
      </c>
      <c r="L10" s="584">
        <v>3.1</v>
      </c>
    </row>
    <row r="11" spans="1:12">
      <c r="A11" s="211"/>
      <c r="B11" s="565" t="s">
        <v>24</v>
      </c>
      <c r="C11" s="582">
        <v>0.4</v>
      </c>
      <c r="D11" s="582">
        <v>-7.1</v>
      </c>
      <c r="E11" s="582">
        <v>-6.7</v>
      </c>
      <c r="F11" s="582">
        <v>-9.6999999999999993</v>
      </c>
      <c r="G11" s="582">
        <v>-11.6</v>
      </c>
      <c r="H11" s="582">
        <v>7.8</v>
      </c>
      <c r="I11" s="582">
        <v>12.9</v>
      </c>
      <c r="J11" s="582">
        <v>17.2</v>
      </c>
      <c r="K11" s="582">
        <v>5.8</v>
      </c>
      <c r="L11" s="584">
        <v>4.0999999999999996</v>
      </c>
    </row>
    <row r="12" spans="1:12">
      <c r="A12" s="211"/>
      <c r="B12" s="509" t="s">
        <v>25</v>
      </c>
      <c r="C12" s="582">
        <v>5.4</v>
      </c>
      <c r="D12" s="582">
        <v>-4.3</v>
      </c>
      <c r="E12" s="582">
        <v>10</v>
      </c>
      <c r="F12" s="582">
        <v>4</v>
      </c>
      <c r="G12" s="582">
        <v>-3.6</v>
      </c>
      <c r="H12" s="582">
        <v>15.1</v>
      </c>
      <c r="I12" s="582">
        <v>16.7</v>
      </c>
      <c r="J12" s="582">
        <v>21.7</v>
      </c>
      <c r="K12" s="582">
        <v>14.3</v>
      </c>
      <c r="L12" s="584">
        <v>2.8</v>
      </c>
    </row>
    <row r="13" spans="1:12">
      <c r="A13" s="564"/>
      <c r="B13" s="565" t="s">
        <v>13</v>
      </c>
      <c r="C13" s="582">
        <v>2.1</v>
      </c>
      <c r="D13" s="582">
        <v>-4.5</v>
      </c>
      <c r="E13" s="582">
        <v>5.9</v>
      </c>
      <c r="F13" s="582">
        <v>2.6</v>
      </c>
      <c r="G13" s="582">
        <v>-9.1</v>
      </c>
      <c r="H13" s="582">
        <v>8.6</v>
      </c>
      <c r="I13" s="582">
        <v>12.8</v>
      </c>
      <c r="J13" s="582">
        <v>15.3</v>
      </c>
      <c r="K13" s="582">
        <v>6.1</v>
      </c>
      <c r="L13" s="584">
        <v>1.3</v>
      </c>
    </row>
    <row r="14" spans="1:12">
      <c r="A14" s="564"/>
      <c r="B14" s="565" t="s">
        <v>15</v>
      </c>
      <c r="C14" s="582">
        <v>-1.5</v>
      </c>
      <c r="D14" s="582">
        <v>-9.6</v>
      </c>
      <c r="E14" s="582">
        <v>7.3</v>
      </c>
      <c r="F14" s="582">
        <v>4.5</v>
      </c>
      <c r="G14" s="582">
        <v>-8.6999999999999993</v>
      </c>
      <c r="H14" s="582">
        <v>6.6</v>
      </c>
      <c r="I14" s="582">
        <v>6.2</v>
      </c>
      <c r="J14" s="582">
        <v>11.6</v>
      </c>
      <c r="K14" s="582">
        <v>3.6</v>
      </c>
      <c r="L14" s="584">
        <v>2.9</v>
      </c>
    </row>
    <row r="15" spans="1:12">
      <c r="A15" s="564"/>
      <c r="B15" s="509" t="s">
        <v>16</v>
      </c>
      <c r="C15" s="582">
        <v>-2.2000000000000002</v>
      </c>
      <c r="D15" s="582">
        <v>-5.6</v>
      </c>
      <c r="E15" s="582">
        <v>-0.5</v>
      </c>
      <c r="F15" s="582">
        <v>2.8</v>
      </c>
      <c r="G15" s="582">
        <v>-4.7</v>
      </c>
      <c r="H15" s="582">
        <v>1.2</v>
      </c>
      <c r="I15" s="582">
        <v>-1.9</v>
      </c>
      <c r="J15" s="582">
        <v>5.5</v>
      </c>
      <c r="K15" s="582">
        <v>-0.6</v>
      </c>
      <c r="L15" s="584">
        <v>2.7</v>
      </c>
    </row>
    <row r="16" spans="1:12">
      <c r="A16" s="211"/>
      <c r="B16" s="565" t="s">
        <v>17</v>
      </c>
      <c r="C16" s="580">
        <v>-2.8</v>
      </c>
      <c r="D16" s="580">
        <v>-6.9</v>
      </c>
      <c r="E16" s="580">
        <v>3.1</v>
      </c>
      <c r="F16" s="580">
        <v>4.5</v>
      </c>
      <c r="G16" s="580">
        <v>-2.2000000000000002</v>
      </c>
      <c r="H16" s="580">
        <v>1.4</v>
      </c>
      <c r="I16" s="580">
        <v>-0.3</v>
      </c>
      <c r="J16" s="580">
        <v>3.6</v>
      </c>
      <c r="K16" s="580">
        <v>-2.1</v>
      </c>
      <c r="L16" s="581">
        <v>-1.6</v>
      </c>
    </row>
    <row r="17" spans="1:12">
      <c r="A17" s="211"/>
      <c r="B17" s="565" t="s">
        <v>18</v>
      </c>
      <c r="C17" s="580">
        <v>-4.3</v>
      </c>
      <c r="D17" s="580">
        <v>-2.2000000000000002</v>
      </c>
      <c r="E17" s="580">
        <v>3.5</v>
      </c>
      <c r="F17" s="580">
        <v>2.1</v>
      </c>
      <c r="G17" s="580">
        <v>-3.3</v>
      </c>
      <c r="H17" s="580">
        <v>-6.4</v>
      </c>
      <c r="I17" s="580">
        <v>-9.1</v>
      </c>
      <c r="J17" s="580">
        <v>-10</v>
      </c>
      <c r="K17" s="580">
        <v>-7.7</v>
      </c>
      <c r="L17" s="581">
        <v>-3.6</v>
      </c>
    </row>
    <row r="18" spans="1:12">
      <c r="A18" s="211"/>
      <c r="B18" s="565" t="s">
        <v>19</v>
      </c>
      <c r="C18" s="580">
        <v>-7.3</v>
      </c>
      <c r="D18" s="580">
        <v>-5.2</v>
      </c>
      <c r="E18" s="580">
        <v>-0.9</v>
      </c>
      <c r="F18" s="580">
        <v>1.2</v>
      </c>
      <c r="G18" s="580">
        <v>-3.4</v>
      </c>
      <c r="H18" s="580">
        <v>-9.3000000000000007</v>
      </c>
      <c r="I18" s="580">
        <v>-9.9</v>
      </c>
      <c r="J18" s="580">
        <v>-18.100000000000001</v>
      </c>
      <c r="K18" s="580">
        <v>-13.4</v>
      </c>
      <c r="L18" s="581">
        <v>-3</v>
      </c>
    </row>
    <row r="19" spans="1:12">
      <c r="A19" s="567"/>
      <c r="B19" s="565"/>
      <c r="C19" s="566"/>
      <c r="D19" s="566"/>
      <c r="E19" s="566"/>
      <c r="F19" s="566"/>
      <c r="G19" s="566"/>
      <c r="H19" s="566"/>
      <c r="I19" s="566"/>
      <c r="J19" s="566"/>
      <c r="K19" s="566"/>
      <c r="L19" s="99"/>
    </row>
    <row r="20" spans="1:12">
      <c r="A20" s="564">
        <v>2018</v>
      </c>
      <c r="B20" s="565" t="s">
        <v>551</v>
      </c>
      <c r="C20" s="580">
        <v>2.9</v>
      </c>
      <c r="D20" s="580">
        <v>6.4</v>
      </c>
      <c r="E20" s="580">
        <v>-3</v>
      </c>
      <c r="F20" s="580">
        <v>-2.5</v>
      </c>
      <c r="G20" s="580">
        <v>-0.6</v>
      </c>
      <c r="H20" s="580">
        <v>-0.7</v>
      </c>
      <c r="I20" s="580">
        <v>5.2</v>
      </c>
      <c r="J20" s="580">
        <v>-2.1</v>
      </c>
      <c r="K20" s="580">
        <v>-2.5</v>
      </c>
      <c r="L20" s="581">
        <v>1</v>
      </c>
    </row>
    <row r="21" spans="1:12">
      <c r="A21" s="564"/>
      <c r="B21" s="565" t="s">
        <v>689</v>
      </c>
      <c r="C21" s="580">
        <v>4</v>
      </c>
      <c r="D21" s="580">
        <v>0.7</v>
      </c>
      <c r="E21" s="580">
        <v>-2.2000000000000002</v>
      </c>
      <c r="F21" s="580">
        <v>-6.6</v>
      </c>
      <c r="G21" s="580">
        <v>-7.4</v>
      </c>
      <c r="H21" s="580">
        <v>7.3</v>
      </c>
      <c r="I21" s="580">
        <v>11.9</v>
      </c>
      <c r="J21" s="580">
        <v>10.7</v>
      </c>
      <c r="K21" s="580">
        <v>1.8</v>
      </c>
      <c r="L21" s="581">
        <v>6.6</v>
      </c>
    </row>
    <row r="22" spans="1:12">
      <c r="A22" s="564"/>
      <c r="B22" s="565" t="s">
        <v>690</v>
      </c>
      <c r="C22" s="580">
        <v>6.3</v>
      </c>
      <c r="D22" s="580">
        <v>-2.2999999999999998</v>
      </c>
      <c r="E22" s="580">
        <v>1.2</v>
      </c>
      <c r="F22" s="580">
        <v>-2.5</v>
      </c>
      <c r="G22" s="580">
        <v>-7.9</v>
      </c>
      <c r="H22" s="580">
        <v>14.8</v>
      </c>
      <c r="I22" s="580">
        <v>19.3</v>
      </c>
      <c r="J22" s="580">
        <v>19.5</v>
      </c>
      <c r="K22" s="580">
        <v>9.3000000000000007</v>
      </c>
      <c r="L22" s="581">
        <v>6.4</v>
      </c>
    </row>
    <row r="23" spans="1:12">
      <c r="A23" s="211"/>
      <c r="B23" s="565" t="s">
        <v>23</v>
      </c>
      <c r="C23" s="568">
        <v>6.5</v>
      </c>
      <c r="D23" s="568">
        <v>-4.0999999999999996</v>
      </c>
      <c r="E23" s="568">
        <v>9.6999999999999993</v>
      </c>
      <c r="F23" s="568">
        <v>9.6999999999999993</v>
      </c>
      <c r="G23" s="568">
        <v>-1.5</v>
      </c>
      <c r="H23" s="568">
        <v>17.100000000000001</v>
      </c>
      <c r="I23" s="568">
        <v>17.899999999999999</v>
      </c>
      <c r="J23" s="568">
        <v>18</v>
      </c>
      <c r="K23" s="568">
        <v>8.6999999999999993</v>
      </c>
      <c r="L23" s="570">
        <v>6.3</v>
      </c>
    </row>
    <row r="24" spans="1:12">
      <c r="A24" s="211"/>
      <c r="B24" s="565" t="s">
        <v>24</v>
      </c>
      <c r="C24" s="568">
        <v>8.1999999999999993</v>
      </c>
      <c r="D24" s="568">
        <v>1.1000000000000001</v>
      </c>
      <c r="E24" s="568">
        <v>10.199999999999999</v>
      </c>
      <c r="F24" s="568">
        <v>8.5</v>
      </c>
      <c r="G24" s="568">
        <v>-0.1</v>
      </c>
      <c r="H24" s="568">
        <v>15.3</v>
      </c>
      <c r="I24" s="568">
        <v>17.2</v>
      </c>
      <c r="J24" s="568">
        <v>18.899999999999999</v>
      </c>
      <c r="K24" s="568">
        <v>13.7</v>
      </c>
      <c r="L24" s="570">
        <v>8.1</v>
      </c>
    </row>
    <row r="25" spans="1:12">
      <c r="A25" s="211"/>
      <c r="B25" s="509" t="s">
        <v>25</v>
      </c>
      <c r="C25" s="568">
        <v>5.0999999999999996</v>
      </c>
      <c r="D25" s="568">
        <v>-1.2</v>
      </c>
      <c r="E25" s="568">
        <v>10.9</v>
      </c>
      <c r="F25" s="568">
        <v>10.7</v>
      </c>
      <c r="G25" s="568">
        <v>-1.7</v>
      </c>
      <c r="H25" s="568">
        <v>11.4</v>
      </c>
      <c r="I25" s="568">
        <v>16.2</v>
      </c>
      <c r="J25" s="568">
        <v>18.2</v>
      </c>
      <c r="K25" s="568">
        <v>8.1999999999999993</v>
      </c>
      <c r="L25" s="570">
        <v>8.3000000000000007</v>
      </c>
    </row>
    <row r="26" spans="1:12">
      <c r="A26" s="211"/>
      <c r="B26" s="565" t="s">
        <v>13</v>
      </c>
      <c r="C26" s="580">
        <v>6.7</v>
      </c>
      <c r="D26" s="580">
        <v>-0.7</v>
      </c>
      <c r="E26" s="580">
        <v>12.5</v>
      </c>
      <c r="F26" s="580">
        <v>12.6</v>
      </c>
      <c r="G26" s="580">
        <v>0.7</v>
      </c>
      <c r="H26" s="580">
        <v>14.1</v>
      </c>
      <c r="I26" s="580">
        <v>14.2</v>
      </c>
      <c r="J26" s="580">
        <v>14.7</v>
      </c>
      <c r="K26" s="580">
        <v>11.2</v>
      </c>
      <c r="L26" s="581">
        <v>6.3</v>
      </c>
    </row>
    <row r="27" spans="1:12">
      <c r="A27" s="211"/>
      <c r="B27" s="565" t="s">
        <v>15</v>
      </c>
      <c r="C27" s="580">
        <v>7.3</v>
      </c>
      <c r="D27" s="580">
        <v>3.4</v>
      </c>
      <c r="E27" s="580">
        <v>12.9</v>
      </c>
      <c r="F27" s="580">
        <v>10.3</v>
      </c>
      <c r="G27" s="580">
        <v>2.7</v>
      </c>
      <c r="H27" s="580">
        <v>11.1</v>
      </c>
      <c r="I27" s="580">
        <v>9.3000000000000007</v>
      </c>
      <c r="J27" s="580">
        <v>10.9</v>
      </c>
      <c r="K27" s="580">
        <v>12.1</v>
      </c>
      <c r="L27" s="581">
        <v>5.6</v>
      </c>
    </row>
    <row r="28" spans="1:12">
      <c r="A28" s="211"/>
      <c r="B28" s="509" t="s">
        <v>16</v>
      </c>
      <c r="C28" s="580">
        <v>4.5</v>
      </c>
      <c r="D28" s="580">
        <v>3.2</v>
      </c>
      <c r="E28" s="580">
        <v>9</v>
      </c>
      <c r="F28" s="580">
        <v>9.6999999999999993</v>
      </c>
      <c r="G28" s="580">
        <v>5.8</v>
      </c>
      <c r="H28" s="580">
        <v>5.7</v>
      </c>
      <c r="I28" s="580">
        <v>6.3</v>
      </c>
      <c r="J28" s="580">
        <v>6</v>
      </c>
      <c r="K28" s="580">
        <v>5.3</v>
      </c>
      <c r="L28" s="581">
        <v>3</v>
      </c>
    </row>
    <row r="29" spans="1:12">
      <c r="A29" s="211"/>
      <c r="B29" s="565" t="s">
        <v>17</v>
      </c>
      <c r="C29" s="580">
        <v>2.2000000000000002</v>
      </c>
      <c r="D29" s="580">
        <v>0.5</v>
      </c>
      <c r="E29" s="580">
        <v>4.4000000000000004</v>
      </c>
      <c r="F29" s="580">
        <v>3.9</v>
      </c>
      <c r="G29" s="580">
        <v>1.3</v>
      </c>
      <c r="H29" s="580">
        <v>3.9</v>
      </c>
      <c r="I29" s="580">
        <v>0.1</v>
      </c>
      <c r="J29" s="580">
        <v>1.2</v>
      </c>
      <c r="K29" s="580">
        <v>3.7</v>
      </c>
      <c r="L29" s="581">
        <v>2.5</v>
      </c>
    </row>
    <row r="30" spans="1:12">
      <c r="A30" s="211"/>
      <c r="B30" s="565" t="s">
        <v>18</v>
      </c>
      <c r="C30" s="580">
        <v>0.9</v>
      </c>
      <c r="D30" s="580">
        <v>2</v>
      </c>
      <c r="E30" s="580">
        <v>6.4</v>
      </c>
      <c r="F30" s="580">
        <v>5.8</v>
      </c>
      <c r="G30" s="580">
        <v>3</v>
      </c>
      <c r="H30" s="580">
        <v>-0.2</v>
      </c>
      <c r="I30" s="580">
        <v>-1.6</v>
      </c>
      <c r="J30" s="580">
        <v>-4.5</v>
      </c>
      <c r="K30" s="580">
        <v>-1.7</v>
      </c>
      <c r="L30" s="581">
        <v>2.2999999999999998</v>
      </c>
    </row>
    <row r="31" spans="1:12">
      <c r="A31" s="211"/>
      <c r="B31" s="565" t="s">
        <v>19</v>
      </c>
      <c r="C31" s="580">
        <v>-1.7</v>
      </c>
      <c r="D31" s="580">
        <v>2.4</v>
      </c>
      <c r="E31" s="580">
        <v>-3</v>
      </c>
      <c r="F31" s="580">
        <v>1</v>
      </c>
      <c r="G31" s="580">
        <v>0.9</v>
      </c>
      <c r="H31" s="580">
        <v>-5.8</v>
      </c>
      <c r="I31" s="580">
        <v>-6</v>
      </c>
      <c r="J31" s="580">
        <v>-7.4</v>
      </c>
      <c r="K31" s="580">
        <v>-5.4</v>
      </c>
      <c r="L31" s="581">
        <v>-0.4</v>
      </c>
    </row>
    <row r="32" spans="1:12">
      <c r="A32" s="567"/>
      <c r="B32" s="565"/>
      <c r="C32" s="566"/>
      <c r="D32" s="566"/>
      <c r="E32" s="566"/>
      <c r="F32" s="566"/>
      <c r="G32" s="566"/>
      <c r="H32" s="566"/>
      <c r="I32" s="566"/>
      <c r="J32" s="566"/>
      <c r="K32" s="566"/>
      <c r="L32" s="99"/>
    </row>
    <row r="33" spans="1:12">
      <c r="A33" s="564">
        <v>2019</v>
      </c>
      <c r="B33" s="565" t="s">
        <v>551</v>
      </c>
      <c r="C33" s="580">
        <v>9.9</v>
      </c>
      <c r="D33" s="580">
        <v>17.100000000000001</v>
      </c>
      <c r="E33" s="580">
        <v>-1.3</v>
      </c>
      <c r="F33" s="580">
        <v>-5.9</v>
      </c>
      <c r="G33" s="580">
        <v>-0.9</v>
      </c>
      <c r="H33" s="580">
        <v>2.7</v>
      </c>
      <c r="I33" s="580">
        <v>6.4</v>
      </c>
      <c r="J33" s="580">
        <v>-2.2999999999999998</v>
      </c>
      <c r="K33" s="580">
        <v>4.0999999999999996</v>
      </c>
      <c r="L33" s="581">
        <v>3.7</v>
      </c>
    </row>
    <row r="34" spans="1:12">
      <c r="A34" s="564"/>
      <c r="B34" s="565" t="s">
        <v>689</v>
      </c>
      <c r="C34" s="580">
        <v>11</v>
      </c>
      <c r="D34" s="580">
        <v>11.5</v>
      </c>
      <c r="E34" s="580">
        <v>3.1</v>
      </c>
      <c r="F34" s="580">
        <v>-8.3000000000000007</v>
      </c>
      <c r="G34" s="580">
        <v>-4.7</v>
      </c>
      <c r="H34" s="580">
        <v>10.4</v>
      </c>
      <c r="I34" s="580">
        <v>13.2</v>
      </c>
      <c r="J34" s="580">
        <v>14.2</v>
      </c>
      <c r="K34" s="580">
        <v>5.6</v>
      </c>
      <c r="L34" s="581">
        <v>2.1</v>
      </c>
    </row>
    <row r="35" spans="1:12">
      <c r="A35" s="564"/>
      <c r="B35" s="565" t="s">
        <v>690</v>
      </c>
      <c r="C35" s="580">
        <v>10.4</v>
      </c>
      <c r="D35" s="580">
        <v>8.3000000000000007</v>
      </c>
      <c r="E35" s="580">
        <v>3.7</v>
      </c>
      <c r="F35" s="580">
        <v>-3.1</v>
      </c>
      <c r="G35" s="580">
        <v>-0.4</v>
      </c>
      <c r="H35" s="580">
        <v>12.4</v>
      </c>
      <c r="I35" s="580">
        <v>8.6999999999999993</v>
      </c>
      <c r="J35" s="580">
        <v>10.9</v>
      </c>
      <c r="K35" s="580">
        <v>9.5</v>
      </c>
      <c r="L35" s="581">
        <v>6</v>
      </c>
    </row>
    <row r="36" spans="1:12">
      <c r="A36" s="571" t="s">
        <v>691</v>
      </c>
      <c r="B36" s="572"/>
      <c r="C36" s="72"/>
      <c r="D36" s="572"/>
      <c r="E36" s="283"/>
      <c r="F36" s="283"/>
      <c r="G36" s="283"/>
      <c r="H36" s="283"/>
      <c r="I36" s="283"/>
      <c r="J36" s="283"/>
      <c r="K36" s="283"/>
      <c r="L36" s="283"/>
    </row>
    <row r="37" spans="1:12">
      <c r="A37" s="573" t="s">
        <v>692</v>
      </c>
      <c r="B37" s="572"/>
      <c r="C37" s="72"/>
      <c r="D37" s="572"/>
      <c r="E37" s="572"/>
      <c r="F37" s="572"/>
      <c r="G37" s="572"/>
      <c r="H37" s="572"/>
      <c r="I37" s="572"/>
      <c r="J37" s="572"/>
      <c r="K37" s="572"/>
      <c r="L37" s="572"/>
    </row>
    <row r="38" spans="1:12">
      <c r="A38" s="585"/>
      <c r="B38" s="585"/>
      <c r="C38" s="585"/>
      <c r="D38" s="585"/>
      <c r="E38" s="585"/>
      <c r="F38" s="585"/>
      <c r="G38" s="585"/>
      <c r="H38" s="585"/>
      <c r="I38" s="585"/>
      <c r="J38" s="585"/>
      <c r="K38" s="585"/>
      <c r="L38" s="585"/>
    </row>
  </sheetData>
  <mergeCells count="9">
    <mergeCell ref="A1:F1"/>
    <mergeCell ref="K1:L1"/>
    <mergeCell ref="A2:F2"/>
    <mergeCell ref="K2:L2"/>
    <mergeCell ref="A3:B5"/>
    <mergeCell ref="C3:L3"/>
    <mergeCell ref="C4:C5"/>
    <mergeCell ref="D4:G4"/>
    <mergeCell ref="H4:L4"/>
  </mergeCells>
  <hyperlinks>
    <hyperlink ref="K1:L2" location="'Spis tablic     List of tables'!A64" display="Powrót do spisu tablic"/>
    <hyperlink ref="K2:L2" location="'Spis tablic     List of tables'!A64" display="Return to list of tables"/>
    <hyperlink ref="K2" location="'Spis tablic     List of tables'!A1" display="Return to list tables"/>
    <hyperlink ref="K1:L1" location="'Spis tablic     List of tables'!A64" display="Powrót do spisu tablic"/>
  </hyperlinks>
  <pageMargins left="0.7" right="0.7" top="0.75" bottom="0.75" header="0.3" footer="0.3"/>
  <pageSetup paperSize="9" scale="78"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7"/>
  <sheetViews>
    <sheetView showGridLines="0" zoomScaleNormal="100" workbookViewId="0">
      <selection sqref="A1:F1"/>
    </sheetView>
  </sheetViews>
  <sheetFormatPr defaultRowHeight="15"/>
  <cols>
    <col min="1" max="1" width="6.42578125" style="72" customWidth="1"/>
    <col min="2" max="2" width="17.85546875" style="72" customWidth="1"/>
    <col min="3" max="11" width="13.28515625" style="72" customWidth="1"/>
  </cols>
  <sheetData>
    <row r="1" spans="1:11">
      <c r="A1" s="1727" t="s">
        <v>693</v>
      </c>
      <c r="B1" s="1727"/>
      <c r="C1" s="1727"/>
      <c r="D1" s="1727"/>
      <c r="E1" s="1727"/>
      <c r="F1" s="1727"/>
      <c r="G1" s="558"/>
      <c r="H1" s="558"/>
      <c r="I1" s="556"/>
      <c r="J1" s="1371" t="s">
        <v>1</v>
      </c>
      <c r="K1" s="1371"/>
    </row>
    <row r="2" spans="1:11">
      <c r="A2" s="1728" t="s">
        <v>694</v>
      </c>
      <c r="B2" s="1728"/>
      <c r="C2" s="1728"/>
      <c r="D2" s="1728"/>
      <c r="E2" s="1728"/>
      <c r="F2" s="1728"/>
      <c r="G2" s="558"/>
      <c r="H2" s="558"/>
      <c r="I2" s="556"/>
      <c r="J2" s="1275" t="s">
        <v>3</v>
      </c>
      <c r="K2" s="1275"/>
    </row>
    <row r="3" spans="1:11">
      <c r="A3" s="1479" t="s">
        <v>246</v>
      </c>
      <c r="B3" s="1480"/>
      <c r="C3" s="1730" t="s">
        <v>697</v>
      </c>
      <c r="D3" s="1731"/>
      <c r="E3" s="1731"/>
      <c r="F3" s="1731"/>
      <c r="G3" s="1731"/>
      <c r="H3" s="1731"/>
      <c r="I3" s="1731"/>
      <c r="J3" s="1731"/>
      <c r="K3" s="1732"/>
    </row>
    <row r="4" spans="1:11">
      <c r="A4" s="1477"/>
      <c r="B4" s="1609"/>
      <c r="C4" s="1733" t="s">
        <v>680</v>
      </c>
      <c r="D4" s="1734" t="s">
        <v>681</v>
      </c>
      <c r="E4" s="1738"/>
      <c r="F4" s="1739"/>
      <c r="G4" s="1734" t="s">
        <v>682</v>
      </c>
      <c r="H4" s="1738"/>
      <c r="I4" s="1738"/>
      <c r="J4" s="1738"/>
      <c r="K4" s="1738"/>
    </row>
    <row r="5" spans="1:11" ht="96.75" customHeight="1">
      <c r="A5" s="1477"/>
      <c r="B5" s="1609"/>
      <c r="C5" s="1737"/>
      <c r="D5" s="490" t="s">
        <v>683</v>
      </c>
      <c r="E5" s="490" t="s">
        <v>698</v>
      </c>
      <c r="F5" s="490" t="s">
        <v>686</v>
      </c>
      <c r="G5" s="490" t="s">
        <v>683</v>
      </c>
      <c r="H5" s="490" t="s">
        <v>699</v>
      </c>
      <c r="I5" s="490" t="s">
        <v>698</v>
      </c>
      <c r="J5" s="490" t="s">
        <v>686</v>
      </c>
      <c r="K5" s="502" t="s">
        <v>688</v>
      </c>
    </row>
    <row r="6" spans="1:11">
      <c r="A6" s="560"/>
      <c r="B6" s="561"/>
      <c r="C6" s="577"/>
      <c r="D6" s="577"/>
      <c r="E6" s="587"/>
      <c r="F6" s="577"/>
      <c r="G6" s="577"/>
      <c r="H6" s="577"/>
      <c r="I6" s="577"/>
      <c r="J6" s="577"/>
      <c r="K6" s="579"/>
    </row>
    <row r="7" spans="1:11">
      <c r="A7" s="564">
        <v>2017</v>
      </c>
      <c r="B7" s="565" t="s">
        <v>551</v>
      </c>
      <c r="C7" s="582">
        <v>-6.1</v>
      </c>
      <c r="D7" s="582">
        <v>12.9</v>
      </c>
      <c r="E7" s="582">
        <v>3.1</v>
      </c>
      <c r="F7" s="582">
        <v>-7.4</v>
      </c>
      <c r="G7" s="582">
        <v>-25</v>
      </c>
      <c r="H7" s="582">
        <v>-30.7</v>
      </c>
      <c r="I7" s="582">
        <v>-26.4</v>
      </c>
      <c r="J7" s="582">
        <v>-29.3</v>
      </c>
      <c r="K7" s="583">
        <v>-3.4</v>
      </c>
    </row>
    <row r="8" spans="1:11">
      <c r="A8" s="564"/>
      <c r="B8" s="565" t="s">
        <v>689</v>
      </c>
      <c r="C8" s="582">
        <v>5.5</v>
      </c>
      <c r="D8" s="582">
        <v>12.7</v>
      </c>
      <c r="E8" s="582">
        <v>-3.6</v>
      </c>
      <c r="F8" s="582">
        <v>-1.5</v>
      </c>
      <c r="G8" s="582">
        <v>-1.7</v>
      </c>
      <c r="H8" s="582">
        <v>-0.4</v>
      </c>
      <c r="I8" s="582">
        <v>-0.1</v>
      </c>
      <c r="J8" s="582">
        <v>-3.3</v>
      </c>
      <c r="K8" s="583">
        <v>6</v>
      </c>
    </row>
    <row r="9" spans="1:11">
      <c r="A9" s="564"/>
      <c r="B9" s="565" t="s">
        <v>690</v>
      </c>
      <c r="C9" s="582">
        <v>3.4</v>
      </c>
      <c r="D9" s="582">
        <v>6.9</v>
      </c>
      <c r="E9" s="582">
        <v>7</v>
      </c>
      <c r="F9" s="582">
        <v>-3</v>
      </c>
      <c r="G9" s="582">
        <v>-0.1</v>
      </c>
      <c r="H9" s="582">
        <v>4.7</v>
      </c>
      <c r="I9" s="582">
        <v>5.3</v>
      </c>
      <c r="J9" s="582">
        <v>-4.0999999999999996</v>
      </c>
      <c r="K9" s="583">
        <v>3.6</v>
      </c>
    </row>
    <row r="10" spans="1:11">
      <c r="A10" s="211"/>
      <c r="B10" s="565" t="s">
        <v>23</v>
      </c>
      <c r="C10" s="582">
        <v>10.9</v>
      </c>
      <c r="D10" s="582">
        <v>11.1</v>
      </c>
      <c r="E10" s="582">
        <v>10.6</v>
      </c>
      <c r="F10" s="582">
        <v>-0.1</v>
      </c>
      <c r="G10" s="582">
        <v>10.6</v>
      </c>
      <c r="H10" s="582">
        <v>8.3000000000000007</v>
      </c>
      <c r="I10" s="582">
        <v>8.3000000000000007</v>
      </c>
      <c r="J10" s="582">
        <v>3.4</v>
      </c>
      <c r="K10" s="584">
        <v>6.7</v>
      </c>
    </row>
    <row r="11" spans="1:11">
      <c r="A11" s="211"/>
      <c r="B11" s="565" t="s">
        <v>24</v>
      </c>
      <c r="C11" s="582">
        <v>11.3</v>
      </c>
      <c r="D11" s="582">
        <v>16.399999999999999</v>
      </c>
      <c r="E11" s="582">
        <v>8.1</v>
      </c>
      <c r="F11" s="582">
        <v>6.2</v>
      </c>
      <c r="G11" s="582">
        <v>6.2</v>
      </c>
      <c r="H11" s="582">
        <v>3.8</v>
      </c>
      <c r="I11" s="582">
        <v>3.6</v>
      </c>
      <c r="J11" s="582">
        <v>0.3</v>
      </c>
      <c r="K11" s="584">
        <v>4.8</v>
      </c>
    </row>
    <row r="12" spans="1:11">
      <c r="A12" s="211"/>
      <c r="B12" s="509" t="s">
        <v>25</v>
      </c>
      <c r="C12" s="582">
        <v>15.6</v>
      </c>
      <c r="D12" s="582">
        <v>23.3</v>
      </c>
      <c r="E12" s="582">
        <v>11.7</v>
      </c>
      <c r="F12" s="582">
        <v>7.5</v>
      </c>
      <c r="G12" s="582">
        <v>7.8</v>
      </c>
      <c r="H12" s="582">
        <v>10.4</v>
      </c>
      <c r="I12" s="582">
        <v>12.9</v>
      </c>
      <c r="J12" s="582">
        <v>13.7</v>
      </c>
      <c r="K12" s="584">
        <v>7.3</v>
      </c>
    </row>
    <row r="13" spans="1:11">
      <c r="A13" s="564"/>
      <c r="B13" s="565" t="s">
        <v>13</v>
      </c>
      <c r="C13" s="582">
        <v>14.7</v>
      </c>
      <c r="D13" s="582">
        <v>12.6</v>
      </c>
      <c r="E13" s="582">
        <v>9.5</v>
      </c>
      <c r="F13" s="582">
        <v>11.8</v>
      </c>
      <c r="G13" s="582">
        <v>16.7</v>
      </c>
      <c r="H13" s="582">
        <v>17.5</v>
      </c>
      <c r="I13" s="582">
        <v>17.899999999999999</v>
      </c>
      <c r="J13" s="582">
        <v>19.100000000000001</v>
      </c>
      <c r="K13" s="584">
        <v>7.6</v>
      </c>
    </row>
    <row r="14" spans="1:11">
      <c r="A14" s="564"/>
      <c r="B14" s="565" t="s">
        <v>15</v>
      </c>
      <c r="C14" s="582">
        <v>12.2</v>
      </c>
      <c r="D14" s="582">
        <v>13.8</v>
      </c>
      <c r="E14" s="582">
        <v>24.5</v>
      </c>
      <c r="F14" s="582">
        <v>14.8</v>
      </c>
      <c r="G14" s="582">
        <v>10.6</v>
      </c>
      <c r="H14" s="582">
        <v>9.8000000000000007</v>
      </c>
      <c r="I14" s="582">
        <v>10.9</v>
      </c>
      <c r="J14" s="582">
        <v>12.2</v>
      </c>
      <c r="K14" s="584">
        <v>8.6</v>
      </c>
    </row>
    <row r="15" spans="1:11">
      <c r="A15" s="564"/>
      <c r="B15" s="509" t="s">
        <v>16</v>
      </c>
      <c r="C15" s="582">
        <v>8.5</v>
      </c>
      <c r="D15" s="582">
        <v>13.5</v>
      </c>
      <c r="E15" s="582">
        <v>11.2</v>
      </c>
      <c r="F15" s="582">
        <v>4.2</v>
      </c>
      <c r="G15" s="582">
        <v>3.4</v>
      </c>
      <c r="H15" s="582">
        <v>-3.1</v>
      </c>
      <c r="I15" s="582">
        <v>3.7</v>
      </c>
      <c r="J15" s="582">
        <v>-3.8</v>
      </c>
      <c r="K15" s="584">
        <v>13</v>
      </c>
    </row>
    <row r="16" spans="1:11">
      <c r="A16" s="211"/>
      <c r="B16" s="565" t="s">
        <v>17</v>
      </c>
      <c r="C16" s="582">
        <v>5.8</v>
      </c>
      <c r="D16" s="582">
        <v>14.2</v>
      </c>
      <c r="E16" s="582">
        <v>5</v>
      </c>
      <c r="F16" s="582">
        <v>1.8</v>
      </c>
      <c r="G16" s="582">
        <v>-2.6</v>
      </c>
      <c r="H16" s="582">
        <v>-10.3</v>
      </c>
      <c r="I16" s="582">
        <v>-11.8</v>
      </c>
      <c r="J16" s="582">
        <v>-3.8</v>
      </c>
      <c r="K16" s="584">
        <v>9.6999999999999993</v>
      </c>
    </row>
    <row r="17" spans="1:12">
      <c r="A17" s="211"/>
      <c r="B17" s="565" t="s">
        <v>18</v>
      </c>
      <c r="C17" s="582">
        <v>5.0999999999999996</v>
      </c>
      <c r="D17" s="582">
        <v>12.7</v>
      </c>
      <c r="E17" s="582">
        <v>2.4</v>
      </c>
      <c r="F17" s="582">
        <v>-0.9</v>
      </c>
      <c r="G17" s="582">
        <v>-2.5</v>
      </c>
      <c r="H17" s="582">
        <v>-6.9</v>
      </c>
      <c r="I17" s="582">
        <v>-4.9000000000000004</v>
      </c>
      <c r="J17" s="582">
        <v>-6.6</v>
      </c>
      <c r="K17" s="584">
        <v>7.4</v>
      </c>
    </row>
    <row r="18" spans="1:12">
      <c r="A18" s="211"/>
      <c r="B18" s="565" t="s">
        <v>19</v>
      </c>
      <c r="C18" s="582">
        <v>6.7</v>
      </c>
      <c r="D18" s="582">
        <v>17.7</v>
      </c>
      <c r="E18" s="582">
        <v>2.9</v>
      </c>
      <c r="F18" s="582">
        <v>8.8000000000000007</v>
      </c>
      <c r="G18" s="582">
        <v>-4.3</v>
      </c>
      <c r="H18" s="582">
        <v>-7.6</v>
      </c>
      <c r="I18" s="582">
        <v>-6.3</v>
      </c>
      <c r="J18" s="582">
        <v>-6.9</v>
      </c>
      <c r="K18" s="584">
        <v>0.5</v>
      </c>
    </row>
    <row r="19" spans="1:12">
      <c r="A19" s="567"/>
      <c r="B19" s="565"/>
      <c r="C19" s="580"/>
      <c r="D19" s="580"/>
      <c r="E19" s="588"/>
      <c r="F19" s="580"/>
      <c r="G19" s="580"/>
      <c r="H19" s="580"/>
      <c r="I19" s="580"/>
      <c r="J19" s="580"/>
      <c r="K19" s="586"/>
    </row>
    <row r="20" spans="1:12">
      <c r="A20" s="564">
        <v>2018</v>
      </c>
      <c r="B20" s="565" t="s">
        <v>551</v>
      </c>
      <c r="C20" s="582">
        <v>14</v>
      </c>
      <c r="D20" s="582">
        <v>31.5</v>
      </c>
      <c r="E20" s="582">
        <v>22.6</v>
      </c>
      <c r="F20" s="582">
        <v>18.5</v>
      </c>
      <c r="G20" s="582">
        <v>-3.5</v>
      </c>
      <c r="H20" s="582">
        <v>-12.7</v>
      </c>
      <c r="I20" s="582">
        <v>-12.8</v>
      </c>
      <c r="J20" s="582">
        <v>-0.4</v>
      </c>
      <c r="K20" s="584">
        <v>9.9</v>
      </c>
    </row>
    <row r="21" spans="1:12">
      <c r="A21" s="564"/>
      <c r="B21" s="565" t="s">
        <v>689</v>
      </c>
      <c r="C21" s="582">
        <v>17.3</v>
      </c>
      <c r="D21" s="582">
        <v>29.4</v>
      </c>
      <c r="E21" s="582">
        <v>17.399999999999999</v>
      </c>
      <c r="F21" s="582">
        <v>10.6</v>
      </c>
      <c r="G21" s="582">
        <v>5.0999999999999996</v>
      </c>
      <c r="H21" s="582">
        <v>10</v>
      </c>
      <c r="I21" s="582">
        <v>9.4</v>
      </c>
      <c r="J21" s="582">
        <v>10.3</v>
      </c>
      <c r="K21" s="584">
        <v>18.2</v>
      </c>
    </row>
    <row r="22" spans="1:12">
      <c r="A22" s="564"/>
      <c r="B22" s="565" t="s">
        <v>690</v>
      </c>
      <c r="C22" s="582">
        <v>17.100000000000001</v>
      </c>
      <c r="D22" s="582">
        <v>31.7</v>
      </c>
      <c r="E22" s="582">
        <v>24.6</v>
      </c>
      <c r="F22" s="582">
        <v>20</v>
      </c>
      <c r="G22" s="582">
        <v>2.5</v>
      </c>
      <c r="H22" s="582">
        <v>9.5</v>
      </c>
      <c r="I22" s="582">
        <v>8.6999999999999993</v>
      </c>
      <c r="J22" s="582">
        <v>1.5</v>
      </c>
      <c r="K22" s="584">
        <v>8.4</v>
      </c>
    </row>
    <row r="23" spans="1:12">
      <c r="A23" s="211"/>
      <c r="B23" s="565" t="s">
        <v>23</v>
      </c>
      <c r="C23" s="582">
        <v>17.3</v>
      </c>
      <c r="D23" s="582">
        <v>26.6</v>
      </c>
      <c r="E23" s="582">
        <v>37.5</v>
      </c>
      <c r="F23" s="582">
        <v>-3.1</v>
      </c>
      <c r="G23" s="582">
        <v>7.9</v>
      </c>
      <c r="H23" s="582">
        <v>11.1</v>
      </c>
      <c r="I23" s="582">
        <v>10.3</v>
      </c>
      <c r="J23" s="582">
        <v>0.9</v>
      </c>
      <c r="K23" s="584">
        <v>16.5</v>
      </c>
    </row>
    <row r="24" spans="1:12">
      <c r="A24" s="211"/>
      <c r="B24" s="565" t="s">
        <v>24</v>
      </c>
      <c r="C24" s="582">
        <v>14.5</v>
      </c>
      <c r="D24" s="582">
        <v>13.8</v>
      </c>
      <c r="E24" s="582">
        <v>15.9</v>
      </c>
      <c r="F24" s="582">
        <v>8.3000000000000007</v>
      </c>
      <c r="G24" s="582">
        <v>15.1</v>
      </c>
      <c r="H24" s="582">
        <v>17.2</v>
      </c>
      <c r="I24" s="582">
        <v>17.399999999999999</v>
      </c>
      <c r="J24" s="582">
        <v>7.8</v>
      </c>
      <c r="K24" s="584">
        <v>16.2</v>
      </c>
    </row>
    <row r="25" spans="1:12">
      <c r="A25" s="211"/>
      <c r="B25" s="509" t="s">
        <v>25</v>
      </c>
      <c r="C25" s="582">
        <v>11.2</v>
      </c>
      <c r="D25" s="582">
        <v>14.1</v>
      </c>
      <c r="E25" s="582">
        <v>17.7</v>
      </c>
      <c r="F25" s="582">
        <v>0.5</v>
      </c>
      <c r="G25" s="582">
        <v>8.1999999999999993</v>
      </c>
      <c r="H25" s="582">
        <v>15</v>
      </c>
      <c r="I25" s="582">
        <v>14.5</v>
      </c>
      <c r="J25" s="582">
        <v>12.1</v>
      </c>
      <c r="K25" s="584">
        <v>13.8</v>
      </c>
    </row>
    <row r="26" spans="1:12">
      <c r="A26" s="211"/>
      <c r="B26" s="565" t="s">
        <v>13</v>
      </c>
      <c r="C26" s="582">
        <v>8.8000000000000007</v>
      </c>
      <c r="D26" s="582">
        <v>10.6</v>
      </c>
      <c r="E26" s="582">
        <v>10.9</v>
      </c>
      <c r="F26" s="582">
        <v>4.9000000000000004</v>
      </c>
      <c r="G26" s="582">
        <v>6.9</v>
      </c>
      <c r="H26" s="582">
        <v>9.6</v>
      </c>
      <c r="I26" s="582">
        <v>9.6999999999999993</v>
      </c>
      <c r="J26" s="582">
        <v>0.3</v>
      </c>
      <c r="K26" s="584">
        <v>14.9</v>
      </c>
    </row>
    <row r="27" spans="1:12">
      <c r="A27" s="211"/>
      <c r="B27" s="565" t="s">
        <v>15</v>
      </c>
      <c r="C27" s="582">
        <v>15.2</v>
      </c>
      <c r="D27" s="582">
        <v>23.3</v>
      </c>
      <c r="E27" s="582">
        <v>23</v>
      </c>
      <c r="F27" s="582">
        <v>13.4</v>
      </c>
      <c r="G27" s="582">
        <v>7</v>
      </c>
      <c r="H27" s="582">
        <v>7.1</v>
      </c>
      <c r="I27" s="582">
        <v>13.7</v>
      </c>
      <c r="J27" s="582">
        <v>0.8</v>
      </c>
      <c r="K27" s="584">
        <v>16</v>
      </c>
    </row>
    <row r="28" spans="1:12">
      <c r="A28" s="211"/>
      <c r="B28" s="509" t="s">
        <v>16</v>
      </c>
      <c r="C28" s="582">
        <v>8.6999999999999993</v>
      </c>
      <c r="D28" s="582">
        <v>8.4</v>
      </c>
      <c r="E28" s="582">
        <v>13.1</v>
      </c>
      <c r="F28" s="582">
        <v>1.5</v>
      </c>
      <c r="G28" s="582">
        <v>9</v>
      </c>
      <c r="H28" s="582">
        <v>5.4</v>
      </c>
      <c r="I28" s="582">
        <v>5</v>
      </c>
      <c r="J28" s="582">
        <v>9.1999999999999993</v>
      </c>
      <c r="K28" s="584">
        <v>4</v>
      </c>
    </row>
    <row r="29" spans="1:12">
      <c r="A29" s="211"/>
      <c r="B29" s="565" t="s">
        <v>17</v>
      </c>
      <c r="C29" s="582">
        <v>13.8</v>
      </c>
      <c r="D29" s="582">
        <v>12.6</v>
      </c>
      <c r="E29" s="582">
        <v>16.899999999999999</v>
      </c>
      <c r="F29" s="582">
        <v>2.4</v>
      </c>
      <c r="G29" s="582">
        <v>15</v>
      </c>
      <c r="H29" s="582">
        <v>12.1</v>
      </c>
      <c r="I29" s="582">
        <v>10.9</v>
      </c>
      <c r="J29" s="582">
        <v>13</v>
      </c>
      <c r="K29" s="584">
        <v>4.4000000000000004</v>
      </c>
      <c r="L29" s="451"/>
    </row>
    <row r="30" spans="1:12">
      <c r="A30" s="211"/>
      <c r="B30" s="565" t="s">
        <v>18</v>
      </c>
      <c r="C30" s="582">
        <v>10.9</v>
      </c>
      <c r="D30" s="582">
        <v>11.6</v>
      </c>
      <c r="E30" s="582">
        <v>25.2</v>
      </c>
      <c r="F30" s="582">
        <v>7.9</v>
      </c>
      <c r="G30" s="582">
        <v>10.199999999999999</v>
      </c>
      <c r="H30" s="582">
        <v>8</v>
      </c>
      <c r="I30" s="582">
        <v>7.9</v>
      </c>
      <c r="J30" s="582">
        <v>10.199999999999999</v>
      </c>
      <c r="K30" s="584">
        <v>9.1999999999999993</v>
      </c>
      <c r="L30" s="451"/>
    </row>
    <row r="31" spans="1:12">
      <c r="A31" s="211"/>
      <c r="B31" s="565" t="s">
        <v>19</v>
      </c>
      <c r="C31" s="582">
        <v>9.3000000000000007</v>
      </c>
      <c r="D31" s="582">
        <v>8.1999999999999993</v>
      </c>
      <c r="E31" s="582">
        <v>16.600000000000001</v>
      </c>
      <c r="F31" s="582">
        <v>8.1</v>
      </c>
      <c r="G31" s="582">
        <v>10.4</v>
      </c>
      <c r="H31" s="582">
        <v>7.1</v>
      </c>
      <c r="I31" s="582">
        <v>6.3</v>
      </c>
      <c r="J31" s="582">
        <v>8.6</v>
      </c>
      <c r="K31" s="584">
        <v>5.4</v>
      </c>
      <c r="L31" s="451"/>
    </row>
    <row r="32" spans="1:12">
      <c r="A32" s="567"/>
      <c r="B32" s="565"/>
      <c r="C32" s="580"/>
      <c r="D32" s="580"/>
      <c r="E32" s="588"/>
      <c r="F32" s="580"/>
      <c r="G32" s="580"/>
      <c r="H32" s="580"/>
      <c r="I32" s="580"/>
      <c r="J32" s="580"/>
      <c r="K32" s="586"/>
      <c r="L32" s="451"/>
    </row>
    <row r="33" spans="1:12">
      <c r="A33" s="564">
        <v>2019</v>
      </c>
      <c r="B33" s="565" t="s">
        <v>551</v>
      </c>
      <c r="C33" s="582">
        <v>4.8</v>
      </c>
      <c r="D33" s="582">
        <v>11.7</v>
      </c>
      <c r="E33" s="582">
        <v>1.9</v>
      </c>
      <c r="F33" s="582">
        <v>-0.7</v>
      </c>
      <c r="G33" s="582">
        <v>-2.1</v>
      </c>
      <c r="H33" s="582">
        <v>-7.2</v>
      </c>
      <c r="I33" s="582">
        <v>-3.8</v>
      </c>
      <c r="J33" s="582">
        <v>-8.1</v>
      </c>
      <c r="K33" s="584">
        <v>7.3</v>
      </c>
      <c r="L33" s="451"/>
    </row>
    <row r="34" spans="1:12">
      <c r="A34" s="564"/>
      <c r="B34" s="565" t="s">
        <v>689</v>
      </c>
      <c r="C34" s="582">
        <v>3.4</v>
      </c>
      <c r="D34" s="582">
        <v>9.6999999999999993</v>
      </c>
      <c r="E34" s="582">
        <v>-3</v>
      </c>
      <c r="F34" s="582">
        <v>-4.8</v>
      </c>
      <c r="G34" s="582">
        <v>-3</v>
      </c>
      <c r="H34" s="582">
        <v>0.4</v>
      </c>
      <c r="I34" s="582">
        <v>2.5</v>
      </c>
      <c r="J34" s="582">
        <v>-10.4</v>
      </c>
      <c r="K34" s="584">
        <v>2.2000000000000002</v>
      </c>
      <c r="L34" s="451"/>
    </row>
    <row r="35" spans="1:12">
      <c r="A35" s="564"/>
      <c r="B35" s="565" t="s">
        <v>690</v>
      </c>
      <c r="C35" s="582">
        <v>6.7</v>
      </c>
      <c r="D35" s="582">
        <v>6.4</v>
      </c>
      <c r="E35" s="582">
        <v>-3.5</v>
      </c>
      <c r="F35" s="582">
        <v>-10.8</v>
      </c>
      <c r="G35" s="582">
        <v>6.9</v>
      </c>
      <c r="H35" s="582">
        <v>12.9</v>
      </c>
      <c r="I35" s="582">
        <v>15.2</v>
      </c>
      <c r="J35" s="582">
        <v>4.3</v>
      </c>
      <c r="K35" s="584">
        <v>2.4</v>
      </c>
      <c r="L35" s="451"/>
    </row>
    <row r="36" spans="1:12">
      <c r="A36" s="571" t="s">
        <v>700</v>
      </c>
      <c r="B36" s="572"/>
      <c r="D36" s="572"/>
      <c r="E36" s="283"/>
      <c r="F36" s="283"/>
      <c r="G36" s="589"/>
      <c r="H36" s="589"/>
      <c r="I36" s="589"/>
      <c r="J36" s="589"/>
      <c r="K36" s="589"/>
    </row>
    <row r="37" spans="1:12">
      <c r="A37" s="573" t="s">
        <v>701</v>
      </c>
      <c r="B37" s="572"/>
      <c r="D37" s="572"/>
      <c r="E37" s="572"/>
      <c r="F37" s="572"/>
      <c r="G37" s="589"/>
      <c r="H37" s="589"/>
      <c r="I37" s="589"/>
      <c r="J37" s="589"/>
      <c r="K37" s="589"/>
    </row>
  </sheetData>
  <mergeCells count="9">
    <mergeCell ref="A1:F1"/>
    <mergeCell ref="J1:K1"/>
    <mergeCell ref="A2:F2"/>
    <mergeCell ref="J2:K2"/>
    <mergeCell ref="A3:B5"/>
    <mergeCell ref="C3:K3"/>
    <mergeCell ref="C4:C5"/>
    <mergeCell ref="D4:F4"/>
    <mergeCell ref="G4:K4"/>
  </mergeCells>
  <hyperlinks>
    <hyperlink ref="J1:K2" location="'Spis tablic     List of tables'!A65" display="Powrót do spisu tablic"/>
    <hyperlink ref="J2:K2" location="'Spis tablic     List of tables'!A65" display="Return to list of tables"/>
    <hyperlink ref="J2" location="'Spis tablic     List of tables'!A1" display="Return to list tables"/>
    <hyperlink ref="J1:K1" location="'Spis tablic     List of tables'!A65" display="Powrót do spisu tablic"/>
  </hyperlinks>
  <pageMargins left="0.7" right="0.7" top="0.75" bottom="0.75" header="0.3" footer="0.3"/>
  <pageSetup paperSize="9" scale="78"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7"/>
  <sheetViews>
    <sheetView showGridLines="0" zoomScaleNormal="100" workbookViewId="0">
      <selection sqref="A1:F1"/>
    </sheetView>
  </sheetViews>
  <sheetFormatPr defaultRowHeight="15"/>
  <cols>
    <col min="1" max="1" width="6.42578125" style="52" customWidth="1"/>
    <col min="2" max="2" width="17.85546875" style="52" customWidth="1"/>
    <col min="3" max="12" width="13.28515625" style="52" customWidth="1"/>
  </cols>
  <sheetData>
    <row r="1" spans="1:12">
      <c r="A1" s="1727" t="s">
        <v>693</v>
      </c>
      <c r="B1" s="1727"/>
      <c r="C1" s="1727"/>
      <c r="D1" s="1727"/>
      <c r="E1" s="1727"/>
      <c r="F1" s="1727"/>
      <c r="G1" s="575"/>
      <c r="H1" s="575"/>
      <c r="I1" s="575"/>
      <c r="J1" s="576"/>
      <c r="K1" s="1371" t="s">
        <v>1</v>
      </c>
      <c r="L1" s="1371"/>
    </row>
    <row r="2" spans="1:12">
      <c r="A2" s="1728" t="s">
        <v>694</v>
      </c>
      <c r="B2" s="1728"/>
      <c r="C2" s="1728"/>
      <c r="D2" s="1728"/>
      <c r="E2" s="1728"/>
      <c r="F2" s="1728"/>
      <c r="G2" s="575"/>
      <c r="H2" s="575"/>
      <c r="I2" s="575"/>
      <c r="J2" s="576"/>
      <c r="K2" s="1275" t="s">
        <v>3</v>
      </c>
      <c r="L2" s="1275"/>
    </row>
    <row r="3" spans="1:12">
      <c r="A3" s="1479" t="s">
        <v>246</v>
      </c>
      <c r="B3" s="1480"/>
      <c r="C3" s="1730" t="s">
        <v>702</v>
      </c>
      <c r="D3" s="1731"/>
      <c r="E3" s="1731"/>
      <c r="F3" s="1731"/>
      <c r="G3" s="1731"/>
      <c r="H3" s="1731"/>
      <c r="I3" s="1731"/>
      <c r="J3" s="1731"/>
      <c r="K3" s="1731"/>
      <c r="L3" s="1732"/>
    </row>
    <row r="4" spans="1:12">
      <c r="A4" s="1477"/>
      <c r="B4" s="1609"/>
      <c r="C4" s="1733" t="s">
        <v>680</v>
      </c>
      <c r="D4" s="1730" t="s">
        <v>681</v>
      </c>
      <c r="E4" s="1740"/>
      <c r="F4" s="1740"/>
      <c r="G4" s="1740"/>
      <c r="H4" s="1730" t="s">
        <v>682</v>
      </c>
      <c r="I4" s="1740"/>
      <c r="J4" s="1740"/>
      <c r="K4" s="1740"/>
      <c r="L4" s="1741"/>
    </row>
    <row r="5" spans="1:12" ht="94.5" customHeight="1">
      <c r="A5" s="1483"/>
      <c r="B5" s="1729"/>
      <c r="C5" s="1731"/>
      <c r="D5" s="168" t="s">
        <v>683</v>
      </c>
      <c r="E5" s="168" t="s">
        <v>699</v>
      </c>
      <c r="F5" s="168" t="s">
        <v>698</v>
      </c>
      <c r="G5" s="168" t="s">
        <v>686</v>
      </c>
      <c r="H5" s="168" t="s">
        <v>683</v>
      </c>
      <c r="I5" s="168" t="s">
        <v>699</v>
      </c>
      <c r="J5" s="168" t="s">
        <v>698</v>
      </c>
      <c r="K5" s="168" t="s">
        <v>686</v>
      </c>
      <c r="L5" s="501" t="s">
        <v>688</v>
      </c>
    </row>
    <row r="6" spans="1:12">
      <c r="A6" s="560"/>
      <c r="B6" s="561"/>
      <c r="C6" s="577"/>
      <c r="D6" s="577"/>
      <c r="E6" s="577"/>
      <c r="F6" s="577"/>
      <c r="G6" s="577"/>
      <c r="H6" s="577"/>
      <c r="I6" s="577"/>
      <c r="J6" s="577"/>
      <c r="K6" s="577"/>
      <c r="L6" s="579"/>
    </row>
    <row r="7" spans="1:12">
      <c r="A7" s="564">
        <v>2017</v>
      </c>
      <c r="B7" s="565" t="s">
        <v>551</v>
      </c>
      <c r="C7" s="590">
        <v>9.1</v>
      </c>
      <c r="D7" s="590">
        <v>15.2</v>
      </c>
      <c r="E7" s="590">
        <v>3.4</v>
      </c>
      <c r="F7" s="590">
        <v>4.9000000000000004</v>
      </c>
      <c r="G7" s="590">
        <v>7.8</v>
      </c>
      <c r="H7" s="590">
        <v>2.9</v>
      </c>
      <c r="I7" s="590">
        <v>5.8</v>
      </c>
      <c r="J7" s="590">
        <v>10.1</v>
      </c>
      <c r="K7" s="590">
        <v>6.2</v>
      </c>
      <c r="L7" s="457">
        <v>13.4</v>
      </c>
    </row>
    <row r="8" spans="1:12">
      <c r="A8" s="564"/>
      <c r="B8" s="565" t="s">
        <v>689</v>
      </c>
      <c r="C8" s="590">
        <v>9.1</v>
      </c>
      <c r="D8" s="590">
        <v>13.2</v>
      </c>
      <c r="E8" s="590">
        <v>0.9</v>
      </c>
      <c r="F8" s="590">
        <v>0</v>
      </c>
      <c r="G8" s="590">
        <v>6.5</v>
      </c>
      <c r="H8" s="590">
        <v>5</v>
      </c>
      <c r="I8" s="590">
        <v>11.2</v>
      </c>
      <c r="J8" s="590">
        <v>16.600000000000001</v>
      </c>
      <c r="K8" s="590">
        <v>12.7</v>
      </c>
      <c r="L8" s="457">
        <v>5.3</v>
      </c>
    </row>
    <row r="9" spans="1:12">
      <c r="A9" s="564"/>
      <c r="B9" s="565" t="s">
        <v>690</v>
      </c>
      <c r="C9" s="590">
        <v>8</v>
      </c>
      <c r="D9" s="590">
        <v>10.9</v>
      </c>
      <c r="E9" s="590">
        <v>2.5</v>
      </c>
      <c r="F9" s="590">
        <v>1.2</v>
      </c>
      <c r="G9" s="590">
        <v>2.6</v>
      </c>
      <c r="H9" s="590">
        <v>5.0999999999999996</v>
      </c>
      <c r="I9" s="590">
        <v>11.1</v>
      </c>
      <c r="J9" s="590">
        <v>13</v>
      </c>
      <c r="K9" s="590">
        <v>11.3</v>
      </c>
      <c r="L9" s="457">
        <v>-0.4</v>
      </c>
    </row>
    <row r="10" spans="1:12">
      <c r="A10" s="564"/>
      <c r="B10" s="565" t="s">
        <v>23</v>
      </c>
      <c r="C10" s="590">
        <v>6.2</v>
      </c>
      <c r="D10" s="590">
        <v>10</v>
      </c>
      <c r="E10" s="590">
        <v>6.2</v>
      </c>
      <c r="F10" s="590">
        <v>5.4</v>
      </c>
      <c r="G10" s="590">
        <v>1.1000000000000001</v>
      </c>
      <c r="H10" s="590">
        <v>2.2999999999999998</v>
      </c>
      <c r="I10" s="590">
        <v>6.5</v>
      </c>
      <c r="J10" s="590">
        <v>7.9</v>
      </c>
      <c r="K10" s="590">
        <v>2.9</v>
      </c>
      <c r="L10" s="591">
        <v>4.5999999999999996</v>
      </c>
    </row>
    <row r="11" spans="1:12">
      <c r="A11" s="564"/>
      <c r="B11" s="565" t="s">
        <v>24</v>
      </c>
      <c r="C11" s="590">
        <v>7.6</v>
      </c>
      <c r="D11" s="590">
        <v>12.9</v>
      </c>
      <c r="E11" s="590">
        <v>4.0999999999999996</v>
      </c>
      <c r="F11" s="590">
        <v>3.6</v>
      </c>
      <c r="G11" s="590">
        <v>-4</v>
      </c>
      <c r="H11" s="590">
        <v>2.2999999999999998</v>
      </c>
      <c r="I11" s="590">
        <v>10</v>
      </c>
      <c r="J11" s="590">
        <v>10.199999999999999</v>
      </c>
      <c r="K11" s="590">
        <v>8</v>
      </c>
      <c r="L11" s="591">
        <v>8.6</v>
      </c>
    </row>
    <row r="12" spans="1:12">
      <c r="A12" s="564"/>
      <c r="B12" s="509" t="s">
        <v>25</v>
      </c>
      <c r="C12" s="590">
        <v>4.2</v>
      </c>
      <c r="D12" s="590">
        <v>12.9</v>
      </c>
      <c r="E12" s="590">
        <v>1.2</v>
      </c>
      <c r="F12" s="590">
        <v>-0.1</v>
      </c>
      <c r="G12" s="590">
        <v>-0.4</v>
      </c>
      <c r="H12" s="590">
        <v>-4.5999999999999996</v>
      </c>
      <c r="I12" s="590">
        <v>0.7</v>
      </c>
      <c r="J12" s="590">
        <v>-3.1</v>
      </c>
      <c r="K12" s="590">
        <v>-0.5</v>
      </c>
      <c r="L12" s="591">
        <v>2.7</v>
      </c>
    </row>
    <row r="13" spans="1:12">
      <c r="A13" s="564"/>
      <c r="B13" s="565" t="s">
        <v>13</v>
      </c>
      <c r="C13" s="593">
        <v>2.8</v>
      </c>
      <c r="D13" s="593">
        <v>10</v>
      </c>
      <c r="E13" s="593">
        <v>3.4</v>
      </c>
      <c r="F13" s="593">
        <v>4.4000000000000004</v>
      </c>
      <c r="G13" s="593">
        <v>-0.2</v>
      </c>
      <c r="H13" s="593">
        <v>-4.5</v>
      </c>
      <c r="I13" s="593">
        <v>2.8</v>
      </c>
      <c r="J13" s="593">
        <v>1.2</v>
      </c>
      <c r="K13" s="593">
        <v>0.3</v>
      </c>
      <c r="L13" s="594">
        <v>-0.1</v>
      </c>
    </row>
    <row r="14" spans="1:12">
      <c r="A14" s="564"/>
      <c r="B14" s="565" t="s">
        <v>15</v>
      </c>
      <c r="C14" s="593">
        <v>-0.4</v>
      </c>
      <c r="D14" s="593">
        <v>-5.0999999999999996</v>
      </c>
      <c r="E14" s="593">
        <v>-9.5</v>
      </c>
      <c r="F14" s="593">
        <v>-7.8</v>
      </c>
      <c r="G14" s="593">
        <v>-9.1</v>
      </c>
      <c r="H14" s="593">
        <v>4.4000000000000004</v>
      </c>
      <c r="I14" s="593">
        <v>11.6</v>
      </c>
      <c r="J14" s="593">
        <v>7</v>
      </c>
      <c r="K14" s="593">
        <v>8.1999999999999993</v>
      </c>
      <c r="L14" s="594">
        <v>6.9</v>
      </c>
    </row>
    <row r="15" spans="1:12">
      <c r="A15" s="564"/>
      <c r="B15" s="509" t="s">
        <v>16</v>
      </c>
      <c r="C15" s="593">
        <v>4.0999999999999996</v>
      </c>
      <c r="D15" s="593">
        <v>5.6</v>
      </c>
      <c r="E15" s="593">
        <v>-3</v>
      </c>
      <c r="F15" s="593">
        <v>-3</v>
      </c>
      <c r="G15" s="593">
        <v>-5</v>
      </c>
      <c r="H15" s="593">
        <v>2.5</v>
      </c>
      <c r="I15" s="593">
        <v>8.5</v>
      </c>
      <c r="J15" s="593">
        <v>5.8</v>
      </c>
      <c r="K15" s="593">
        <v>5.5</v>
      </c>
      <c r="L15" s="594">
        <v>1.2</v>
      </c>
    </row>
    <row r="16" spans="1:12">
      <c r="A16" s="211"/>
      <c r="B16" s="565" t="s">
        <v>17</v>
      </c>
      <c r="C16" s="590">
        <v>0.7</v>
      </c>
      <c r="D16" s="590">
        <v>-0.9</v>
      </c>
      <c r="E16" s="590">
        <v>-6.3</v>
      </c>
      <c r="F16" s="590">
        <v>-3.5</v>
      </c>
      <c r="G16" s="590">
        <v>-9.1</v>
      </c>
      <c r="H16" s="590">
        <v>2.2999999999999998</v>
      </c>
      <c r="I16" s="590">
        <v>3.1</v>
      </c>
      <c r="J16" s="590">
        <v>1.6</v>
      </c>
      <c r="K16" s="590">
        <v>2.1</v>
      </c>
      <c r="L16" s="591">
        <v>4.9000000000000004</v>
      </c>
    </row>
    <row r="17" spans="1:12">
      <c r="A17" s="211"/>
      <c r="B17" s="565" t="s">
        <v>18</v>
      </c>
      <c r="C17" s="590">
        <v>7.3</v>
      </c>
      <c r="D17" s="590">
        <v>9</v>
      </c>
      <c r="E17" s="590">
        <v>0.9</v>
      </c>
      <c r="F17" s="590">
        <v>0.1</v>
      </c>
      <c r="G17" s="590">
        <v>4.2</v>
      </c>
      <c r="H17" s="590">
        <v>5.6</v>
      </c>
      <c r="I17" s="590">
        <v>6.7</v>
      </c>
      <c r="J17" s="590">
        <v>4</v>
      </c>
      <c r="K17" s="590">
        <v>4.5</v>
      </c>
      <c r="L17" s="591">
        <v>1.5</v>
      </c>
    </row>
    <row r="18" spans="1:12">
      <c r="A18" s="211"/>
      <c r="B18" s="565" t="s">
        <v>19</v>
      </c>
      <c r="C18" s="590">
        <v>2.2000000000000002</v>
      </c>
      <c r="D18" s="590">
        <v>3.9</v>
      </c>
      <c r="E18" s="590">
        <v>0.9</v>
      </c>
      <c r="F18" s="590">
        <v>2</v>
      </c>
      <c r="G18" s="590">
        <v>0.2</v>
      </c>
      <c r="H18" s="590">
        <v>0.5</v>
      </c>
      <c r="I18" s="590">
        <v>6.6</v>
      </c>
      <c r="J18" s="590">
        <v>5</v>
      </c>
      <c r="K18" s="590">
        <v>0.5</v>
      </c>
      <c r="L18" s="591">
        <v>1.1000000000000001</v>
      </c>
    </row>
    <row r="19" spans="1:12">
      <c r="A19" s="567"/>
      <c r="B19" s="565"/>
      <c r="C19" s="580"/>
      <c r="D19" s="580"/>
      <c r="E19" s="580"/>
      <c r="F19" s="580"/>
      <c r="G19" s="580"/>
      <c r="H19" s="580"/>
      <c r="I19" s="580"/>
      <c r="J19" s="580"/>
      <c r="K19" s="580"/>
      <c r="L19" s="586"/>
    </row>
    <row r="20" spans="1:12">
      <c r="A20" s="564">
        <v>2018</v>
      </c>
      <c r="B20" s="565" t="s">
        <v>551</v>
      </c>
      <c r="C20" s="590">
        <v>12.2</v>
      </c>
      <c r="D20" s="590">
        <v>23.2</v>
      </c>
      <c r="E20" s="590">
        <v>-2.9</v>
      </c>
      <c r="F20" s="590">
        <v>-1.1000000000000001</v>
      </c>
      <c r="G20" s="590">
        <v>3.7</v>
      </c>
      <c r="H20" s="590">
        <v>1.1000000000000001</v>
      </c>
      <c r="I20" s="590">
        <v>13.9</v>
      </c>
      <c r="J20" s="590">
        <v>14.4</v>
      </c>
      <c r="K20" s="590">
        <v>10.9</v>
      </c>
      <c r="L20" s="592">
        <v>5.7</v>
      </c>
    </row>
    <row r="21" spans="1:12">
      <c r="A21" s="564"/>
      <c r="B21" s="565" t="s">
        <v>689</v>
      </c>
      <c r="C21" s="590">
        <v>15.1</v>
      </c>
      <c r="D21" s="590">
        <v>17</v>
      </c>
      <c r="E21" s="590">
        <v>-10.6</v>
      </c>
      <c r="F21" s="590">
        <v>-6.4</v>
      </c>
      <c r="G21" s="590">
        <v>-0.8</v>
      </c>
      <c r="H21" s="590">
        <v>13.1</v>
      </c>
      <c r="I21" s="590">
        <v>21.1</v>
      </c>
      <c r="J21" s="590">
        <v>17</v>
      </c>
      <c r="K21" s="590">
        <v>7.7</v>
      </c>
      <c r="L21" s="592">
        <v>8.1</v>
      </c>
    </row>
    <row r="22" spans="1:12">
      <c r="A22" s="564"/>
      <c r="B22" s="565" t="s">
        <v>690</v>
      </c>
      <c r="C22" s="590">
        <v>8.5</v>
      </c>
      <c r="D22" s="590">
        <v>14.3</v>
      </c>
      <c r="E22" s="590">
        <v>-6.7</v>
      </c>
      <c r="F22" s="590">
        <v>-2.2999999999999998</v>
      </c>
      <c r="G22" s="590">
        <v>-7.9</v>
      </c>
      <c r="H22" s="590">
        <v>2.6</v>
      </c>
      <c r="I22" s="590">
        <v>7.9</v>
      </c>
      <c r="J22" s="590">
        <v>5.6</v>
      </c>
      <c r="K22" s="590">
        <v>-2</v>
      </c>
      <c r="L22" s="592">
        <v>8.1999999999999993</v>
      </c>
    </row>
    <row r="23" spans="1:12">
      <c r="A23" s="211"/>
      <c r="B23" s="565" t="s">
        <v>23</v>
      </c>
      <c r="C23" s="582">
        <v>15.6</v>
      </c>
      <c r="D23" s="582">
        <v>14.2</v>
      </c>
      <c r="E23" s="582">
        <v>2.2999999999999998</v>
      </c>
      <c r="F23" s="582">
        <v>5.5</v>
      </c>
      <c r="G23" s="582">
        <v>-1.1000000000000001</v>
      </c>
      <c r="H23" s="582">
        <v>16.899999999999999</v>
      </c>
      <c r="I23" s="582">
        <v>18.399999999999999</v>
      </c>
      <c r="J23" s="582">
        <v>16.399999999999999</v>
      </c>
      <c r="K23" s="582">
        <v>9.5</v>
      </c>
      <c r="L23" s="574">
        <v>6.7</v>
      </c>
    </row>
    <row r="24" spans="1:12">
      <c r="A24" s="211"/>
      <c r="B24" s="565" t="s">
        <v>24</v>
      </c>
      <c r="C24" s="582">
        <v>15</v>
      </c>
      <c r="D24" s="582">
        <v>18.5</v>
      </c>
      <c r="E24" s="582">
        <v>6.5</v>
      </c>
      <c r="F24" s="582">
        <v>1.8</v>
      </c>
      <c r="G24" s="582">
        <v>1.4</v>
      </c>
      <c r="H24" s="582">
        <v>11.5</v>
      </c>
      <c r="I24" s="582">
        <v>21.6</v>
      </c>
      <c r="J24" s="582">
        <v>11.8</v>
      </c>
      <c r="K24" s="582">
        <v>5.7</v>
      </c>
      <c r="L24" s="574">
        <v>-0.1</v>
      </c>
    </row>
    <row r="25" spans="1:12">
      <c r="A25" s="211"/>
      <c r="B25" s="509" t="s">
        <v>25</v>
      </c>
      <c r="C25" s="582">
        <v>12.9</v>
      </c>
      <c r="D25" s="582">
        <v>15.5</v>
      </c>
      <c r="E25" s="582">
        <v>-1.2</v>
      </c>
      <c r="F25" s="582">
        <v>-0.8</v>
      </c>
      <c r="G25" s="582">
        <v>-2.5</v>
      </c>
      <c r="H25" s="582">
        <v>10.3</v>
      </c>
      <c r="I25" s="582">
        <v>13.3</v>
      </c>
      <c r="J25" s="582">
        <v>8.1</v>
      </c>
      <c r="K25" s="582">
        <v>4</v>
      </c>
      <c r="L25" s="574">
        <v>10.7</v>
      </c>
    </row>
    <row r="26" spans="1:12">
      <c r="A26" s="564"/>
      <c r="B26" s="565" t="s">
        <v>13</v>
      </c>
      <c r="C26" s="590">
        <v>11.6</v>
      </c>
      <c r="D26" s="590">
        <v>13.7</v>
      </c>
      <c r="E26" s="590">
        <v>5.8</v>
      </c>
      <c r="F26" s="590">
        <v>4</v>
      </c>
      <c r="G26" s="590">
        <v>0.2</v>
      </c>
      <c r="H26" s="590">
        <v>9.4</v>
      </c>
      <c r="I26" s="590">
        <v>19.100000000000001</v>
      </c>
      <c r="J26" s="590">
        <v>10.8</v>
      </c>
      <c r="K26" s="590">
        <v>-0.2</v>
      </c>
      <c r="L26" s="591">
        <v>13.6</v>
      </c>
    </row>
    <row r="27" spans="1:12">
      <c r="A27" s="564"/>
      <c r="B27" s="565" t="s">
        <v>15</v>
      </c>
      <c r="C27" s="590">
        <v>5.3</v>
      </c>
      <c r="D27" s="590">
        <v>9.5</v>
      </c>
      <c r="E27" s="590">
        <v>5.5</v>
      </c>
      <c r="F27" s="590">
        <v>7.1</v>
      </c>
      <c r="G27" s="590">
        <v>-1.1000000000000001</v>
      </c>
      <c r="H27" s="590">
        <v>1.1000000000000001</v>
      </c>
      <c r="I27" s="590">
        <v>13.4</v>
      </c>
      <c r="J27" s="590">
        <v>7.6</v>
      </c>
      <c r="K27" s="590">
        <v>-2</v>
      </c>
      <c r="L27" s="591">
        <v>6.7</v>
      </c>
    </row>
    <row r="28" spans="1:12">
      <c r="A28" s="564"/>
      <c r="B28" s="509" t="s">
        <v>16</v>
      </c>
      <c r="C28" s="590">
        <v>6.8</v>
      </c>
      <c r="D28" s="590">
        <v>14.6</v>
      </c>
      <c r="E28" s="590">
        <v>3.2</v>
      </c>
      <c r="F28" s="590">
        <v>9.6</v>
      </c>
      <c r="G28" s="590">
        <v>-2.2000000000000002</v>
      </c>
      <c r="H28" s="590">
        <v>-1</v>
      </c>
      <c r="I28" s="590">
        <v>8.9</v>
      </c>
      <c r="J28" s="590">
        <v>4.3</v>
      </c>
      <c r="K28" s="590">
        <v>-3.1</v>
      </c>
      <c r="L28" s="591">
        <v>13.5</v>
      </c>
    </row>
    <row r="29" spans="1:12">
      <c r="A29" s="211"/>
      <c r="B29" s="565" t="s">
        <v>17</v>
      </c>
      <c r="C29" s="590">
        <v>6.6</v>
      </c>
      <c r="D29" s="590">
        <v>12.2</v>
      </c>
      <c r="E29" s="590">
        <v>1.2</v>
      </c>
      <c r="F29" s="590">
        <v>4.9000000000000004</v>
      </c>
      <c r="G29" s="590">
        <v>-6.2</v>
      </c>
      <c r="H29" s="590">
        <v>1</v>
      </c>
      <c r="I29" s="590">
        <v>6.5</v>
      </c>
      <c r="J29" s="590">
        <v>3.3</v>
      </c>
      <c r="K29" s="590">
        <v>-3.4</v>
      </c>
      <c r="L29" s="591">
        <v>9.1</v>
      </c>
    </row>
    <row r="30" spans="1:12">
      <c r="A30" s="211"/>
      <c r="B30" s="565" t="s">
        <v>18</v>
      </c>
      <c r="C30" s="590">
        <v>6.9</v>
      </c>
      <c r="D30" s="590">
        <v>13.5</v>
      </c>
      <c r="E30" s="590">
        <v>10.7</v>
      </c>
      <c r="F30" s="590">
        <v>9.9</v>
      </c>
      <c r="G30" s="590">
        <v>-5.4</v>
      </c>
      <c r="H30" s="590">
        <v>0.3</v>
      </c>
      <c r="I30" s="590">
        <v>9</v>
      </c>
      <c r="J30" s="590">
        <v>8.1999999999999993</v>
      </c>
      <c r="K30" s="590">
        <v>-1</v>
      </c>
      <c r="L30" s="591">
        <v>11.9</v>
      </c>
    </row>
    <row r="31" spans="1:12">
      <c r="A31" s="211"/>
      <c r="B31" s="565" t="s">
        <v>19</v>
      </c>
      <c r="C31" s="590">
        <v>0.6</v>
      </c>
      <c r="D31" s="590">
        <v>7.3</v>
      </c>
      <c r="E31" s="590">
        <v>6.3</v>
      </c>
      <c r="F31" s="590">
        <v>5.6</v>
      </c>
      <c r="G31" s="590">
        <v>-2.6</v>
      </c>
      <c r="H31" s="590">
        <v>-6.2</v>
      </c>
      <c r="I31" s="590">
        <v>2.9</v>
      </c>
      <c r="J31" s="590">
        <v>-0.9</v>
      </c>
      <c r="K31" s="590">
        <v>-2.6</v>
      </c>
      <c r="L31" s="591">
        <v>9.3000000000000007</v>
      </c>
    </row>
    <row r="32" spans="1:12">
      <c r="A32" s="567"/>
      <c r="B32" s="565"/>
      <c r="C32" s="580"/>
      <c r="D32" s="580"/>
      <c r="E32" s="580"/>
      <c r="F32" s="580"/>
      <c r="G32" s="580"/>
      <c r="H32" s="580"/>
      <c r="I32" s="580"/>
      <c r="J32" s="580"/>
      <c r="K32" s="580"/>
      <c r="L32" s="586"/>
    </row>
    <row r="33" spans="1:12">
      <c r="A33" s="564">
        <v>2019</v>
      </c>
      <c r="B33" s="565" t="s">
        <v>551</v>
      </c>
      <c r="C33" s="590">
        <v>23.2</v>
      </c>
      <c r="D33" s="590">
        <v>36.5</v>
      </c>
      <c r="E33" s="590">
        <v>13.8</v>
      </c>
      <c r="F33" s="590">
        <v>17.5</v>
      </c>
      <c r="G33" s="590">
        <v>10.6</v>
      </c>
      <c r="H33" s="590">
        <v>9.8000000000000007</v>
      </c>
      <c r="I33" s="590">
        <v>-0.1</v>
      </c>
      <c r="J33" s="590">
        <v>0.7</v>
      </c>
      <c r="K33" s="590">
        <v>1.3</v>
      </c>
      <c r="L33" s="591">
        <v>11.9</v>
      </c>
    </row>
    <row r="34" spans="1:12">
      <c r="A34" s="564"/>
      <c r="B34" s="565" t="s">
        <v>689</v>
      </c>
      <c r="C34" s="590">
        <v>15.7</v>
      </c>
      <c r="D34" s="590">
        <v>27.1</v>
      </c>
      <c r="E34" s="590">
        <v>7.7</v>
      </c>
      <c r="F34" s="590">
        <v>4.2</v>
      </c>
      <c r="G34" s="590">
        <v>-2.1</v>
      </c>
      <c r="H34" s="590">
        <v>4.3</v>
      </c>
      <c r="I34" s="590">
        <v>1.9</v>
      </c>
      <c r="J34" s="590">
        <v>1.3</v>
      </c>
      <c r="K34" s="590">
        <v>2.5</v>
      </c>
      <c r="L34" s="591">
        <v>13.8</v>
      </c>
    </row>
    <row r="35" spans="1:12">
      <c r="A35" s="564"/>
      <c r="B35" s="565" t="s">
        <v>690</v>
      </c>
      <c r="C35" s="590">
        <v>28.7</v>
      </c>
      <c r="D35" s="590">
        <v>34.200000000000003</v>
      </c>
      <c r="E35" s="590">
        <v>12.3</v>
      </c>
      <c r="F35" s="590">
        <v>11.4</v>
      </c>
      <c r="G35" s="590">
        <v>3.7</v>
      </c>
      <c r="H35" s="590">
        <v>23.2</v>
      </c>
      <c r="I35" s="590">
        <v>16.3</v>
      </c>
      <c r="J35" s="590">
        <v>15.9</v>
      </c>
      <c r="K35" s="590">
        <v>20.2</v>
      </c>
      <c r="L35" s="591">
        <v>15.4</v>
      </c>
    </row>
    <row r="36" spans="1:12">
      <c r="A36" s="571" t="s">
        <v>691</v>
      </c>
      <c r="B36" s="572"/>
      <c r="C36" s="72"/>
      <c r="D36" s="572"/>
      <c r="E36" s="283"/>
      <c r="F36" s="283"/>
      <c r="G36" s="283"/>
      <c r="H36" s="283"/>
      <c r="I36" s="283"/>
      <c r="J36" s="283"/>
      <c r="K36" s="283"/>
      <c r="L36" s="283"/>
    </row>
    <row r="37" spans="1:12">
      <c r="A37" s="573" t="s">
        <v>703</v>
      </c>
      <c r="B37" s="572"/>
      <c r="C37" s="72"/>
      <c r="D37" s="572"/>
      <c r="E37" s="572"/>
      <c r="F37" s="572"/>
      <c r="G37" s="283"/>
      <c r="H37" s="283"/>
      <c r="I37" s="283"/>
      <c r="J37" s="283"/>
      <c r="K37" s="283"/>
      <c r="L37" s="283"/>
    </row>
  </sheetData>
  <mergeCells count="9">
    <mergeCell ref="A1:F1"/>
    <mergeCell ref="K1:L1"/>
    <mergeCell ref="A2:F2"/>
    <mergeCell ref="K2:L2"/>
    <mergeCell ref="A3:B5"/>
    <mergeCell ref="C3:L3"/>
    <mergeCell ref="C4:C5"/>
    <mergeCell ref="D4:G4"/>
    <mergeCell ref="H4:L4"/>
  </mergeCells>
  <hyperlinks>
    <hyperlink ref="K1:L2" location="'Spis tablic     List of tables'!A66" display="Powrót do spisu tablic"/>
    <hyperlink ref="K2:L2" location="'Spis tablic     List of tables'!A66" display="Return to list of tables"/>
    <hyperlink ref="K2" location="'Spis tablic     List of tables'!A1" display="Return to list tables"/>
    <hyperlink ref="K1:L1" location="'Spis tablic     List of tables'!A66" display="Powrót do spisu tablic"/>
  </hyperlinks>
  <pageMargins left="0.7" right="0.7" top="0.75" bottom="0.75" header="0.3" footer="0.3"/>
  <pageSetup paperSize="9" scale="7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7"/>
  <sheetViews>
    <sheetView showGridLines="0" zoomScaleNormal="100" workbookViewId="0">
      <selection sqref="A1:F1"/>
    </sheetView>
  </sheetViews>
  <sheetFormatPr defaultRowHeight="15"/>
  <cols>
    <col min="1" max="1" width="6.42578125" style="52" customWidth="1"/>
    <col min="2" max="2" width="17.85546875" style="52" customWidth="1"/>
    <col min="3" max="12" width="13.28515625" style="52" customWidth="1"/>
  </cols>
  <sheetData>
    <row r="1" spans="1:12">
      <c r="A1" s="1727" t="s">
        <v>704</v>
      </c>
      <c r="B1" s="1727"/>
      <c r="C1" s="1727"/>
      <c r="D1" s="1727"/>
      <c r="E1" s="1727"/>
      <c r="F1" s="1727"/>
      <c r="G1" s="575"/>
      <c r="H1" s="575"/>
      <c r="I1" s="575"/>
      <c r="J1" s="576"/>
      <c r="K1" s="1371" t="s">
        <v>1</v>
      </c>
      <c r="L1" s="1371"/>
    </row>
    <row r="2" spans="1:12">
      <c r="A2" s="1728" t="s">
        <v>694</v>
      </c>
      <c r="B2" s="1728"/>
      <c r="C2" s="1728"/>
      <c r="D2" s="1728"/>
      <c r="E2" s="1728"/>
      <c r="F2" s="1728"/>
      <c r="G2" s="575"/>
      <c r="H2" s="575"/>
      <c r="I2" s="575"/>
      <c r="J2" s="576"/>
      <c r="K2" s="1275" t="s">
        <v>3</v>
      </c>
      <c r="L2" s="1275"/>
    </row>
    <row r="3" spans="1:12">
      <c r="A3" s="1479" t="s">
        <v>246</v>
      </c>
      <c r="B3" s="1480"/>
      <c r="C3" s="1734" t="s">
        <v>705</v>
      </c>
      <c r="D3" s="1735"/>
      <c r="E3" s="1735"/>
      <c r="F3" s="1735"/>
      <c r="G3" s="1735"/>
      <c r="H3" s="1735"/>
      <c r="I3" s="1735"/>
      <c r="J3" s="1735"/>
      <c r="K3" s="1735"/>
      <c r="L3" s="1735"/>
    </row>
    <row r="4" spans="1:12">
      <c r="A4" s="1477"/>
      <c r="B4" s="1609"/>
      <c r="C4" s="1267" t="s">
        <v>680</v>
      </c>
      <c r="D4" s="1734" t="s">
        <v>681</v>
      </c>
      <c r="E4" s="1735"/>
      <c r="F4" s="1735"/>
      <c r="G4" s="1736"/>
      <c r="H4" s="1734" t="s">
        <v>682</v>
      </c>
      <c r="I4" s="1735"/>
      <c r="J4" s="1735"/>
      <c r="K4" s="1735"/>
      <c r="L4" s="1735"/>
    </row>
    <row r="5" spans="1:12" ht="95.25" customHeight="1">
      <c r="A5" s="1483"/>
      <c r="B5" s="1729"/>
      <c r="C5" s="1422"/>
      <c r="D5" s="168" t="s">
        <v>683</v>
      </c>
      <c r="E5" s="168" t="s">
        <v>699</v>
      </c>
      <c r="F5" s="168" t="s">
        <v>698</v>
      </c>
      <c r="G5" s="168" t="s">
        <v>686</v>
      </c>
      <c r="H5" s="168" t="s">
        <v>683</v>
      </c>
      <c r="I5" s="168" t="s">
        <v>699</v>
      </c>
      <c r="J5" s="168" t="s">
        <v>698</v>
      </c>
      <c r="K5" s="168" t="s">
        <v>686</v>
      </c>
      <c r="L5" s="501" t="s">
        <v>688</v>
      </c>
    </row>
    <row r="6" spans="1:12">
      <c r="A6" s="560"/>
      <c r="B6" s="561"/>
      <c r="C6" s="577"/>
      <c r="D6" s="577"/>
      <c r="E6" s="577"/>
      <c r="F6" s="577"/>
      <c r="G6" s="577"/>
      <c r="H6" s="577"/>
      <c r="I6" s="577"/>
      <c r="J6" s="577"/>
      <c r="K6" s="577"/>
      <c r="L6" s="579"/>
    </row>
    <row r="7" spans="1:12">
      <c r="A7" s="564">
        <v>2017</v>
      </c>
      <c r="B7" s="565" t="s">
        <v>551</v>
      </c>
      <c r="C7" s="590">
        <v>-9.3000000000000007</v>
      </c>
      <c r="D7" s="590">
        <v>-8.3000000000000007</v>
      </c>
      <c r="E7" s="590">
        <v>-16.7</v>
      </c>
      <c r="F7" s="590">
        <v>-19.100000000000001</v>
      </c>
      <c r="G7" s="590">
        <v>-13.3</v>
      </c>
      <c r="H7" s="590">
        <v>-10.199999999999999</v>
      </c>
      <c r="I7" s="590">
        <v>-4.9000000000000004</v>
      </c>
      <c r="J7" s="590">
        <v>-13.6</v>
      </c>
      <c r="K7" s="590">
        <v>-14.8</v>
      </c>
      <c r="L7" s="457">
        <v>8.1</v>
      </c>
    </row>
    <row r="8" spans="1:12">
      <c r="A8" s="564"/>
      <c r="B8" s="565" t="s">
        <v>689</v>
      </c>
      <c r="C8" s="590">
        <v>-15.5</v>
      </c>
      <c r="D8" s="590">
        <v>-17.3</v>
      </c>
      <c r="E8" s="590">
        <v>-11.8</v>
      </c>
      <c r="F8" s="590">
        <v>-12</v>
      </c>
      <c r="G8" s="590">
        <v>-12.4</v>
      </c>
      <c r="H8" s="590">
        <v>-13.7</v>
      </c>
      <c r="I8" s="590">
        <v>-13.7</v>
      </c>
      <c r="J8" s="590">
        <v>-13.7</v>
      </c>
      <c r="K8" s="590">
        <v>-24.2</v>
      </c>
      <c r="L8" s="457">
        <v>-4.3</v>
      </c>
    </row>
    <row r="9" spans="1:12">
      <c r="A9" s="564"/>
      <c r="B9" s="565" t="s">
        <v>690</v>
      </c>
      <c r="C9" s="590">
        <v>-1.9</v>
      </c>
      <c r="D9" s="590">
        <v>-14.8</v>
      </c>
      <c r="E9" s="590">
        <v>-2.7</v>
      </c>
      <c r="F9" s="590">
        <v>-5.9</v>
      </c>
      <c r="G9" s="590">
        <v>-5.9</v>
      </c>
      <c r="H9" s="590">
        <v>11</v>
      </c>
      <c r="I9" s="590">
        <v>10</v>
      </c>
      <c r="J9" s="590">
        <v>12.1</v>
      </c>
      <c r="K9" s="590">
        <v>11</v>
      </c>
      <c r="L9" s="457">
        <v>11.5</v>
      </c>
    </row>
    <row r="10" spans="1:12">
      <c r="A10" s="564"/>
      <c r="B10" s="565" t="s">
        <v>23</v>
      </c>
      <c r="C10" s="590">
        <v>-3.6</v>
      </c>
      <c r="D10" s="590">
        <v>-17.3</v>
      </c>
      <c r="E10" s="590">
        <v>4</v>
      </c>
      <c r="F10" s="590">
        <v>0.9</v>
      </c>
      <c r="G10" s="590">
        <v>-7</v>
      </c>
      <c r="H10" s="590">
        <v>10.1</v>
      </c>
      <c r="I10" s="590">
        <v>15.3</v>
      </c>
      <c r="J10" s="590">
        <v>17.3</v>
      </c>
      <c r="K10" s="590">
        <v>8.3000000000000007</v>
      </c>
      <c r="L10" s="591">
        <v>10.3</v>
      </c>
    </row>
    <row r="11" spans="1:12">
      <c r="A11" s="564"/>
      <c r="B11" s="565" t="s">
        <v>24</v>
      </c>
      <c r="C11" s="590">
        <v>7.1</v>
      </c>
      <c r="D11" s="590">
        <v>-1.5</v>
      </c>
      <c r="E11" s="590">
        <v>17.8</v>
      </c>
      <c r="F11" s="590">
        <v>16.600000000000001</v>
      </c>
      <c r="G11" s="590">
        <v>-12.4</v>
      </c>
      <c r="H11" s="590">
        <v>15.7</v>
      </c>
      <c r="I11" s="590">
        <v>18.8</v>
      </c>
      <c r="J11" s="590">
        <v>18.8</v>
      </c>
      <c r="K11" s="590">
        <v>16.600000000000001</v>
      </c>
      <c r="L11" s="591">
        <v>22</v>
      </c>
    </row>
    <row r="12" spans="1:12">
      <c r="A12" s="564"/>
      <c r="B12" s="509" t="s">
        <v>25</v>
      </c>
      <c r="C12" s="590">
        <v>6.8</v>
      </c>
      <c r="D12" s="590">
        <v>-2.2999999999999998</v>
      </c>
      <c r="E12" s="590">
        <v>18.2</v>
      </c>
      <c r="F12" s="590">
        <v>23</v>
      </c>
      <c r="G12" s="590">
        <v>8.6999999999999993</v>
      </c>
      <c r="H12" s="590">
        <v>15.9</v>
      </c>
      <c r="I12" s="590">
        <v>18.3</v>
      </c>
      <c r="J12" s="590">
        <v>24.4</v>
      </c>
      <c r="K12" s="590">
        <v>14</v>
      </c>
      <c r="L12" s="591">
        <v>20.7</v>
      </c>
    </row>
    <row r="13" spans="1:12">
      <c r="A13" s="564"/>
      <c r="B13" s="565" t="s">
        <v>13</v>
      </c>
      <c r="C13" s="593">
        <v>9.1</v>
      </c>
      <c r="D13" s="593">
        <v>7.3</v>
      </c>
      <c r="E13" s="593">
        <v>12.1</v>
      </c>
      <c r="F13" s="593">
        <v>13.2</v>
      </c>
      <c r="G13" s="593">
        <v>10.6</v>
      </c>
      <c r="H13" s="593">
        <v>10.9</v>
      </c>
      <c r="I13" s="593">
        <v>12.1</v>
      </c>
      <c r="J13" s="593">
        <v>12.1</v>
      </c>
      <c r="K13" s="593">
        <v>10.9</v>
      </c>
      <c r="L13" s="594">
        <v>17.7</v>
      </c>
    </row>
    <row r="14" spans="1:12">
      <c r="A14" s="564"/>
      <c r="B14" s="565" t="s">
        <v>15</v>
      </c>
      <c r="C14" s="593">
        <v>0.7</v>
      </c>
      <c r="D14" s="593">
        <v>1.8</v>
      </c>
      <c r="E14" s="593">
        <v>13.2</v>
      </c>
      <c r="F14" s="593">
        <v>11.8</v>
      </c>
      <c r="G14" s="593">
        <v>-4.8</v>
      </c>
      <c r="H14" s="593">
        <v>-0.5</v>
      </c>
      <c r="I14" s="593">
        <v>1.2</v>
      </c>
      <c r="J14" s="593">
        <v>-5</v>
      </c>
      <c r="K14" s="593">
        <v>5.7</v>
      </c>
      <c r="L14" s="594">
        <v>0.9</v>
      </c>
    </row>
    <row r="15" spans="1:12">
      <c r="A15" s="564"/>
      <c r="B15" s="509" t="s">
        <v>16</v>
      </c>
      <c r="C15" s="593">
        <v>-5.2</v>
      </c>
      <c r="D15" s="593">
        <v>5.2</v>
      </c>
      <c r="E15" s="593">
        <v>-2.2000000000000002</v>
      </c>
      <c r="F15" s="593">
        <v>-3.4</v>
      </c>
      <c r="G15" s="593">
        <v>2.1</v>
      </c>
      <c r="H15" s="593">
        <v>-15.5</v>
      </c>
      <c r="I15" s="593">
        <v>-27</v>
      </c>
      <c r="J15" s="593">
        <v>-27</v>
      </c>
      <c r="K15" s="593">
        <v>-21.6</v>
      </c>
      <c r="L15" s="594">
        <v>-14.5</v>
      </c>
    </row>
    <row r="16" spans="1:12">
      <c r="A16" s="211"/>
      <c r="B16" s="565" t="s">
        <v>17</v>
      </c>
      <c r="C16" s="590">
        <v>-7.5</v>
      </c>
      <c r="D16" s="590">
        <v>3.6</v>
      </c>
      <c r="E16" s="590">
        <v>-19.8</v>
      </c>
      <c r="F16" s="590">
        <v>-15.7</v>
      </c>
      <c r="G16" s="590">
        <v>-10.5</v>
      </c>
      <c r="H16" s="590">
        <v>-18.600000000000001</v>
      </c>
      <c r="I16" s="590">
        <v>-29.2</v>
      </c>
      <c r="J16" s="590">
        <v>-29.2</v>
      </c>
      <c r="K16" s="590">
        <v>-20.8</v>
      </c>
      <c r="L16" s="591">
        <v>-2</v>
      </c>
    </row>
    <row r="17" spans="1:12">
      <c r="A17" s="211"/>
      <c r="B17" s="565" t="s">
        <v>18</v>
      </c>
      <c r="C17" s="590">
        <v>-18.8</v>
      </c>
      <c r="D17" s="590">
        <v>-9.6999999999999993</v>
      </c>
      <c r="E17" s="590">
        <v>-14</v>
      </c>
      <c r="F17" s="590">
        <v>-14</v>
      </c>
      <c r="G17" s="590">
        <v>-15.1</v>
      </c>
      <c r="H17" s="590">
        <v>-27.8</v>
      </c>
      <c r="I17" s="590">
        <v>-27.8</v>
      </c>
      <c r="J17" s="590">
        <v>-23.5</v>
      </c>
      <c r="K17" s="590">
        <v>-17.399999999999999</v>
      </c>
      <c r="L17" s="591">
        <v>-3.8</v>
      </c>
    </row>
    <row r="18" spans="1:12">
      <c r="A18" s="211"/>
      <c r="B18" s="565" t="s">
        <v>19</v>
      </c>
      <c r="C18" s="590">
        <v>-16.899999999999999</v>
      </c>
      <c r="D18" s="590">
        <v>-17.399999999999999</v>
      </c>
      <c r="E18" s="590">
        <v>-23.5</v>
      </c>
      <c r="F18" s="590">
        <v>-24.6</v>
      </c>
      <c r="G18" s="590">
        <v>-14.1</v>
      </c>
      <c r="H18" s="590">
        <v>-16.3</v>
      </c>
      <c r="I18" s="590">
        <v>-19.5</v>
      </c>
      <c r="J18" s="590">
        <v>-19.5</v>
      </c>
      <c r="K18" s="590">
        <v>-19.5</v>
      </c>
      <c r="L18" s="591">
        <v>-5</v>
      </c>
    </row>
    <row r="19" spans="1:12">
      <c r="A19" s="567"/>
      <c r="B19" s="565"/>
      <c r="C19" s="580"/>
      <c r="D19" s="580"/>
      <c r="E19" s="580"/>
      <c r="F19" s="580"/>
      <c r="G19" s="580"/>
      <c r="H19" s="580"/>
      <c r="I19" s="580"/>
      <c r="J19" s="580"/>
      <c r="K19" s="580"/>
      <c r="L19" s="586"/>
    </row>
    <row r="20" spans="1:12">
      <c r="A20" s="564">
        <v>2018</v>
      </c>
      <c r="B20" s="565" t="s">
        <v>551</v>
      </c>
      <c r="C20" s="590">
        <v>8.8000000000000007</v>
      </c>
      <c r="D20" s="590">
        <v>7.3</v>
      </c>
      <c r="E20" s="590">
        <v>-4.5999999999999996</v>
      </c>
      <c r="F20" s="590">
        <v>-0.9</v>
      </c>
      <c r="G20" s="590">
        <v>-25.2</v>
      </c>
      <c r="H20" s="590">
        <v>10.199999999999999</v>
      </c>
      <c r="I20" s="590">
        <v>16.399999999999999</v>
      </c>
      <c r="J20" s="590">
        <v>14.4</v>
      </c>
      <c r="K20" s="590">
        <v>8.1</v>
      </c>
      <c r="L20" s="591">
        <v>-5.3</v>
      </c>
    </row>
    <row r="21" spans="1:12">
      <c r="A21" s="564"/>
      <c r="B21" s="565" t="s">
        <v>689</v>
      </c>
      <c r="C21" s="590">
        <v>-6.4</v>
      </c>
      <c r="D21" s="590">
        <v>3.5</v>
      </c>
      <c r="E21" s="590">
        <v>-1.4</v>
      </c>
      <c r="F21" s="590">
        <v>-1.4</v>
      </c>
      <c r="G21" s="590">
        <v>-4.3</v>
      </c>
      <c r="H21" s="590">
        <v>-16.3</v>
      </c>
      <c r="I21" s="590">
        <v>-14.1</v>
      </c>
      <c r="J21" s="590">
        <v>-14.1</v>
      </c>
      <c r="K21" s="590">
        <v>-14.1</v>
      </c>
      <c r="L21" s="591">
        <v>-16.8</v>
      </c>
    </row>
    <row r="22" spans="1:12">
      <c r="A22" s="564"/>
      <c r="B22" s="565" t="s">
        <v>690</v>
      </c>
      <c r="C22" s="590">
        <v>10.3</v>
      </c>
      <c r="D22" s="590">
        <v>3.6</v>
      </c>
      <c r="E22" s="590">
        <v>-7.4</v>
      </c>
      <c r="F22" s="590">
        <v>-7.4</v>
      </c>
      <c r="G22" s="590">
        <v>-18.3</v>
      </c>
      <c r="H22" s="590">
        <v>16.899999999999999</v>
      </c>
      <c r="I22" s="590">
        <v>33.1</v>
      </c>
      <c r="J22" s="590">
        <v>33.1</v>
      </c>
      <c r="K22" s="590">
        <v>-0.9</v>
      </c>
      <c r="L22" s="591">
        <v>16.5</v>
      </c>
    </row>
    <row r="23" spans="1:12">
      <c r="A23" s="211"/>
      <c r="B23" s="565" t="s">
        <v>23</v>
      </c>
      <c r="C23" s="582">
        <v>6.5</v>
      </c>
      <c r="D23" s="582">
        <v>2.6</v>
      </c>
      <c r="E23" s="582">
        <v>26.9</v>
      </c>
      <c r="F23" s="582">
        <v>22</v>
      </c>
      <c r="G23" s="582">
        <v>-19.7</v>
      </c>
      <c r="H23" s="582">
        <v>10.4</v>
      </c>
      <c r="I23" s="582">
        <v>17.399999999999999</v>
      </c>
      <c r="J23" s="582">
        <v>17.399999999999999</v>
      </c>
      <c r="K23" s="582">
        <v>10.9</v>
      </c>
      <c r="L23" s="50">
        <v>16</v>
      </c>
    </row>
    <row r="24" spans="1:12">
      <c r="A24" s="211"/>
      <c r="B24" s="565" t="s">
        <v>24</v>
      </c>
      <c r="C24" s="582">
        <v>1.4</v>
      </c>
      <c r="D24" s="582">
        <v>-2.5</v>
      </c>
      <c r="E24" s="582">
        <v>26.2</v>
      </c>
      <c r="F24" s="582">
        <v>28.4</v>
      </c>
      <c r="G24" s="582">
        <v>-7.9</v>
      </c>
      <c r="H24" s="582">
        <v>5.2</v>
      </c>
      <c r="I24" s="582">
        <v>7.2</v>
      </c>
      <c r="J24" s="582">
        <v>7.2</v>
      </c>
      <c r="K24" s="582">
        <v>5.2</v>
      </c>
      <c r="L24" s="52">
        <v>34.700000000000003</v>
      </c>
    </row>
    <row r="25" spans="1:12">
      <c r="A25" s="211"/>
      <c r="B25" s="509" t="s">
        <v>25</v>
      </c>
      <c r="C25" s="582">
        <v>-5.2</v>
      </c>
      <c r="D25" s="582">
        <v>8.6</v>
      </c>
      <c r="E25" s="582">
        <v>1.2</v>
      </c>
      <c r="F25" s="582">
        <v>3.3</v>
      </c>
      <c r="G25" s="582">
        <v>-6.6</v>
      </c>
      <c r="H25" s="582">
        <v>-19</v>
      </c>
      <c r="I25" s="582">
        <v>-5.0999999999999996</v>
      </c>
      <c r="J25" s="582">
        <v>-5.0999999999999996</v>
      </c>
      <c r="K25" s="582">
        <v>-9.1</v>
      </c>
      <c r="L25" s="52">
        <v>41.2</v>
      </c>
    </row>
    <row r="26" spans="1:12">
      <c r="A26" s="211"/>
      <c r="B26" s="565" t="s">
        <v>13</v>
      </c>
      <c r="C26" s="590">
        <v>3.8</v>
      </c>
      <c r="D26" s="590">
        <v>19.8</v>
      </c>
      <c r="E26" s="590">
        <v>44.6</v>
      </c>
      <c r="F26" s="590">
        <v>39.4</v>
      </c>
      <c r="G26" s="590">
        <v>-2.2999999999999998</v>
      </c>
      <c r="H26" s="590">
        <v>-12.2</v>
      </c>
      <c r="I26" s="590">
        <v>6.3</v>
      </c>
      <c r="J26" s="590">
        <v>1</v>
      </c>
      <c r="K26" s="590">
        <v>1</v>
      </c>
      <c r="L26" s="591">
        <v>22.3</v>
      </c>
    </row>
    <row r="27" spans="1:12">
      <c r="A27" s="211"/>
      <c r="B27" s="565" t="s">
        <v>15</v>
      </c>
      <c r="C27" s="590">
        <v>7.6</v>
      </c>
      <c r="D27" s="590">
        <v>16.8</v>
      </c>
      <c r="E27" s="590">
        <v>19.3</v>
      </c>
      <c r="F27" s="590">
        <v>17.3</v>
      </c>
      <c r="G27" s="590">
        <v>0.9</v>
      </c>
      <c r="H27" s="590">
        <v>-1.6</v>
      </c>
      <c r="I27" s="590">
        <v>-9.6999999999999993</v>
      </c>
      <c r="J27" s="590">
        <v>-9.6999999999999993</v>
      </c>
      <c r="K27" s="590">
        <v>-3.7</v>
      </c>
      <c r="L27" s="591">
        <v>-4.5</v>
      </c>
    </row>
    <row r="28" spans="1:12">
      <c r="A28" s="211"/>
      <c r="B28" s="509" t="s">
        <v>16</v>
      </c>
      <c r="C28" s="590">
        <v>-9.1999999999999993</v>
      </c>
      <c r="D28" s="590">
        <v>18</v>
      </c>
      <c r="E28" s="590">
        <v>9.9</v>
      </c>
      <c r="F28" s="590">
        <v>14.1</v>
      </c>
      <c r="G28" s="590">
        <v>-1.8</v>
      </c>
      <c r="H28" s="590">
        <v>-36.4</v>
      </c>
      <c r="I28" s="590">
        <v>-42.6</v>
      </c>
      <c r="J28" s="590">
        <v>-46.8</v>
      </c>
      <c r="K28" s="590">
        <v>-45</v>
      </c>
      <c r="L28" s="591">
        <v>-29</v>
      </c>
    </row>
    <row r="29" spans="1:12">
      <c r="A29" s="211"/>
      <c r="B29" s="565" t="s">
        <v>17</v>
      </c>
      <c r="C29" s="590">
        <v>-14.8</v>
      </c>
      <c r="D29" s="590">
        <v>12.2</v>
      </c>
      <c r="E29" s="590">
        <v>-4.4000000000000004</v>
      </c>
      <c r="F29" s="590">
        <v>-4.4000000000000004</v>
      </c>
      <c r="G29" s="590">
        <v>-12.4</v>
      </c>
      <c r="H29" s="590">
        <v>-41.7</v>
      </c>
      <c r="I29" s="590">
        <v>-37.6</v>
      </c>
      <c r="J29" s="590">
        <v>-37.6</v>
      </c>
      <c r="K29" s="590">
        <v>-39.6</v>
      </c>
      <c r="L29" s="591">
        <v>-23.7</v>
      </c>
    </row>
    <row r="30" spans="1:12">
      <c r="A30" s="211"/>
      <c r="B30" s="565" t="s">
        <v>18</v>
      </c>
      <c r="C30" s="590">
        <v>-14.9</v>
      </c>
      <c r="D30" s="590">
        <v>0</v>
      </c>
      <c r="E30" s="590">
        <v>-29.8</v>
      </c>
      <c r="F30" s="590">
        <v>-29.8</v>
      </c>
      <c r="G30" s="590">
        <v>-15.2</v>
      </c>
      <c r="H30" s="590">
        <v>-29.8</v>
      </c>
      <c r="I30" s="590">
        <v>-27.8</v>
      </c>
      <c r="J30" s="590">
        <v>-27.8</v>
      </c>
      <c r="K30" s="590">
        <v>-29.8</v>
      </c>
      <c r="L30" s="591">
        <v>-12.5</v>
      </c>
    </row>
    <row r="31" spans="1:12">
      <c r="A31" s="211"/>
      <c r="B31" s="565" t="s">
        <v>19</v>
      </c>
      <c r="C31" s="590">
        <v>-11.9</v>
      </c>
      <c r="D31" s="590">
        <v>-4.5</v>
      </c>
      <c r="E31" s="590">
        <v>-21.2</v>
      </c>
      <c r="F31" s="590">
        <v>-16.7</v>
      </c>
      <c r="G31" s="590">
        <v>-23.8</v>
      </c>
      <c r="H31" s="590">
        <v>-19.2</v>
      </c>
      <c r="I31" s="590">
        <v>-19.2</v>
      </c>
      <c r="J31" s="590">
        <v>-19.2</v>
      </c>
      <c r="K31" s="590">
        <v>-17.2</v>
      </c>
      <c r="L31" s="591">
        <v>-6.6</v>
      </c>
    </row>
    <row r="32" spans="1:12">
      <c r="A32" s="567"/>
      <c r="B32" s="565"/>
      <c r="C32" s="580"/>
      <c r="D32" s="580"/>
      <c r="E32" s="580"/>
      <c r="F32" s="580"/>
      <c r="G32" s="580"/>
      <c r="H32" s="580"/>
      <c r="I32" s="580"/>
      <c r="J32" s="580"/>
      <c r="K32" s="580"/>
      <c r="L32" s="586"/>
    </row>
    <row r="33" spans="1:12">
      <c r="A33" s="564">
        <v>2019</v>
      </c>
      <c r="B33" s="565" t="s">
        <v>551</v>
      </c>
      <c r="C33" s="590">
        <v>-2.8</v>
      </c>
      <c r="D33" s="590">
        <v>-2.8</v>
      </c>
      <c r="E33" s="590">
        <v>36.200000000000003</v>
      </c>
      <c r="F33" s="590">
        <v>-23.6</v>
      </c>
      <c r="G33" s="590">
        <v>-41.8</v>
      </c>
      <c r="H33" s="590">
        <v>-2.8</v>
      </c>
      <c r="I33" s="590">
        <v>-1.4</v>
      </c>
      <c r="J33" s="590">
        <v>-1.4</v>
      </c>
      <c r="K33" s="590">
        <v>-1.4</v>
      </c>
      <c r="L33" s="591">
        <v>3.7</v>
      </c>
    </row>
    <row r="34" spans="1:12">
      <c r="A34" s="564"/>
      <c r="B34" s="565" t="s">
        <v>689</v>
      </c>
      <c r="C34" s="590">
        <v>1.8</v>
      </c>
      <c r="D34" s="590">
        <v>0.9</v>
      </c>
      <c r="E34" s="590">
        <v>-40.200000000000003</v>
      </c>
      <c r="F34" s="590">
        <v>-41.5</v>
      </c>
      <c r="G34" s="590">
        <v>-6.6</v>
      </c>
      <c r="H34" s="590">
        <v>2.6</v>
      </c>
      <c r="I34" s="590">
        <v>3.9</v>
      </c>
      <c r="J34" s="590">
        <v>2.6</v>
      </c>
      <c r="K34" s="590">
        <v>-1.3</v>
      </c>
      <c r="L34" s="591">
        <v>21.7</v>
      </c>
    </row>
    <row r="35" spans="1:12">
      <c r="A35" s="564"/>
      <c r="B35" s="565" t="s">
        <v>690</v>
      </c>
      <c r="C35" s="590">
        <v>-1.4</v>
      </c>
      <c r="D35" s="590">
        <v>-5.3</v>
      </c>
      <c r="E35" s="590">
        <v>0.9</v>
      </c>
      <c r="F35" s="590">
        <v>-0.4</v>
      </c>
      <c r="G35" s="590">
        <v>-2.6</v>
      </c>
      <c r="H35" s="590">
        <v>2.6</v>
      </c>
      <c r="I35" s="590">
        <v>5.3</v>
      </c>
      <c r="J35" s="590">
        <v>3.9</v>
      </c>
      <c r="K35" s="590">
        <v>1.3</v>
      </c>
      <c r="L35" s="591">
        <v>25.3</v>
      </c>
    </row>
    <row r="36" spans="1:12" ht="18" customHeight="1">
      <c r="A36" s="571" t="s">
        <v>691</v>
      </c>
      <c r="B36" s="572"/>
      <c r="C36" s="72"/>
      <c r="D36" s="572"/>
      <c r="E36" s="283"/>
      <c r="F36" s="283"/>
      <c r="G36" s="283"/>
      <c r="H36" s="283"/>
      <c r="I36" s="283"/>
      <c r="J36" s="283"/>
      <c r="K36" s="283"/>
      <c r="L36" s="283"/>
    </row>
    <row r="37" spans="1:12">
      <c r="A37" s="573" t="s">
        <v>692</v>
      </c>
      <c r="B37" s="572"/>
      <c r="C37" s="72"/>
      <c r="D37" s="572"/>
      <c r="E37" s="572"/>
      <c r="F37" s="572"/>
      <c r="G37" s="572"/>
      <c r="H37" s="572"/>
      <c r="I37" s="572"/>
      <c r="J37" s="572"/>
      <c r="K37" s="572"/>
      <c r="L37" s="572"/>
    </row>
  </sheetData>
  <mergeCells count="9">
    <mergeCell ref="A1:F1"/>
    <mergeCell ref="K1:L1"/>
    <mergeCell ref="A2:F2"/>
    <mergeCell ref="K2:L2"/>
    <mergeCell ref="A3:B5"/>
    <mergeCell ref="C3:L3"/>
    <mergeCell ref="C4:C5"/>
    <mergeCell ref="D4:G4"/>
    <mergeCell ref="H4:L4"/>
  </mergeCells>
  <hyperlinks>
    <hyperlink ref="K1:L2" location="'Spis tablic     List of tables'!A67" display="Powrót do spisu tablic"/>
    <hyperlink ref="K2:L2" location="'Spis tablic     List of tables'!A67" display="Return to list of tables"/>
    <hyperlink ref="K2" location="'Spis tablic     List of tables'!A1" display="Return to list tables"/>
    <hyperlink ref="K1:L1" location="'Spis tablic     List of tables'!A67" display="Powrót do spisu tablic"/>
  </hyperlinks>
  <pageMargins left="0.7" right="0.7" top="0.75" bottom="0.75" header="0.3" footer="0.3"/>
  <pageSetup paperSize="9" scale="78"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C45"/>
  <sheetViews>
    <sheetView showGridLines="0" zoomScaleNormal="100" workbookViewId="0">
      <selection sqref="A1:B1"/>
    </sheetView>
  </sheetViews>
  <sheetFormatPr defaultRowHeight="15"/>
  <cols>
    <col min="1" max="1" width="63.5703125" style="54" customWidth="1"/>
    <col min="2" max="3" width="22" style="54" customWidth="1"/>
  </cols>
  <sheetData>
    <row r="1" spans="1:3" ht="15.75">
      <c r="A1" s="1247" t="s">
        <v>706</v>
      </c>
      <c r="B1" s="1247"/>
      <c r="C1" s="497" t="s">
        <v>1</v>
      </c>
    </row>
    <row r="2" spans="1:3" ht="15.75">
      <c r="A2" s="1249" t="s">
        <v>707</v>
      </c>
      <c r="B2" s="1249"/>
      <c r="C2" s="492" t="s">
        <v>3</v>
      </c>
    </row>
    <row r="3" spans="1:3">
      <c r="A3" s="495"/>
      <c r="B3" s="495"/>
      <c r="C3" s="183"/>
    </row>
    <row r="4" spans="1:3">
      <c r="A4" s="1745" t="s">
        <v>708</v>
      </c>
      <c r="B4" s="1745"/>
      <c r="C4" s="1745"/>
    </row>
    <row r="5" spans="1:3">
      <c r="A5" s="1746" t="s">
        <v>1250</v>
      </c>
      <c r="B5" s="1746"/>
      <c r="C5" s="1746"/>
    </row>
    <row r="6" spans="1:3" ht="27.75" customHeight="1">
      <c r="A6" s="1747" t="s">
        <v>1251</v>
      </c>
      <c r="B6" s="1747"/>
      <c r="C6" s="1747"/>
    </row>
    <row r="7" spans="1:3" ht="75.75" customHeight="1">
      <c r="A7" s="914" t="s">
        <v>709</v>
      </c>
      <c r="B7" s="915" t="s">
        <v>710</v>
      </c>
      <c r="C7" s="905" t="s">
        <v>1718</v>
      </c>
    </row>
    <row r="8" spans="1:3">
      <c r="A8" s="595" t="s">
        <v>317</v>
      </c>
      <c r="B8" s="823">
        <v>10847</v>
      </c>
      <c r="C8" s="596">
        <v>75.400000000000006</v>
      </c>
    </row>
    <row r="9" spans="1:3">
      <c r="A9" s="597" t="s">
        <v>318</v>
      </c>
      <c r="B9" s="598"/>
      <c r="C9" s="91"/>
    </row>
    <row r="10" spans="1:3">
      <c r="A10" s="599" t="s">
        <v>711</v>
      </c>
      <c r="B10" s="598"/>
      <c r="C10" s="91"/>
    </row>
    <row r="11" spans="1:3">
      <c r="A11" s="600" t="s">
        <v>712</v>
      </c>
      <c r="B11" s="624"/>
      <c r="C11" s="91"/>
    </row>
    <row r="12" spans="1:3">
      <c r="A12" s="602" t="s">
        <v>713</v>
      </c>
      <c r="B12" s="624">
        <v>7732</v>
      </c>
      <c r="C12" s="91">
        <v>71.400000000000006</v>
      </c>
    </row>
    <row r="13" spans="1:3">
      <c r="A13" s="603" t="s">
        <v>714</v>
      </c>
      <c r="B13" s="624"/>
      <c r="C13" s="91"/>
    </row>
    <row r="14" spans="1:3">
      <c r="A14" s="602" t="s">
        <v>715</v>
      </c>
      <c r="B14" s="624">
        <v>1880</v>
      </c>
      <c r="C14" s="91">
        <v>78.3</v>
      </c>
    </row>
    <row r="15" spans="1:3">
      <c r="A15" s="603" t="s">
        <v>716</v>
      </c>
      <c r="B15" s="624"/>
      <c r="C15" s="91"/>
    </row>
    <row r="16" spans="1:3">
      <c r="A16" s="602" t="s">
        <v>717</v>
      </c>
      <c r="B16" s="624">
        <v>852</v>
      </c>
      <c r="C16" s="91">
        <v>97.3</v>
      </c>
    </row>
    <row r="17" spans="1:3">
      <c r="A17" s="603" t="s">
        <v>718</v>
      </c>
      <c r="B17" s="624"/>
      <c r="C17" s="91"/>
    </row>
    <row r="18" spans="1:3">
      <c r="A18" s="604" t="s">
        <v>719</v>
      </c>
      <c r="B18" s="624"/>
      <c r="C18" s="91"/>
    </row>
    <row r="19" spans="1:3">
      <c r="A19" s="605" t="s">
        <v>720</v>
      </c>
      <c r="B19" s="624"/>
      <c r="C19" s="91"/>
    </row>
    <row r="20" spans="1:3">
      <c r="A20" s="599" t="s">
        <v>721</v>
      </c>
      <c r="B20" s="624">
        <v>253</v>
      </c>
      <c r="C20" s="91">
        <v>89.4</v>
      </c>
    </row>
    <row r="21" spans="1:3">
      <c r="A21" s="600" t="s">
        <v>722</v>
      </c>
      <c r="B21" s="624"/>
      <c r="C21" s="91"/>
    </row>
    <row r="22" spans="1:3">
      <c r="A22" s="599" t="s">
        <v>723</v>
      </c>
      <c r="B22" s="624">
        <v>949</v>
      </c>
      <c r="C22" s="91">
        <v>97.3</v>
      </c>
    </row>
    <row r="23" spans="1:3">
      <c r="A23" s="600" t="s">
        <v>724</v>
      </c>
      <c r="B23" s="624"/>
      <c r="C23" s="91"/>
    </row>
    <row r="24" spans="1:3">
      <c r="A24" s="599" t="s">
        <v>725</v>
      </c>
      <c r="B24" s="624">
        <v>423</v>
      </c>
      <c r="C24" s="91">
        <v>86.6</v>
      </c>
    </row>
    <row r="25" spans="1:3">
      <c r="A25" s="600" t="s">
        <v>726</v>
      </c>
      <c r="B25" s="624"/>
      <c r="C25" s="91"/>
    </row>
    <row r="26" spans="1:3">
      <c r="A26" s="599" t="s">
        <v>727</v>
      </c>
      <c r="B26" s="624">
        <v>1056</v>
      </c>
      <c r="C26" s="91">
        <v>99.9</v>
      </c>
    </row>
    <row r="27" spans="1:3">
      <c r="A27" s="600" t="s">
        <v>728</v>
      </c>
      <c r="B27" s="624"/>
      <c r="C27" s="91"/>
    </row>
    <row r="28" spans="1:3">
      <c r="A28" s="599" t="s">
        <v>729</v>
      </c>
      <c r="B28" s="624">
        <v>227</v>
      </c>
      <c r="C28" s="91">
        <v>96</v>
      </c>
    </row>
    <row r="29" spans="1:3">
      <c r="A29" s="600" t="s">
        <v>730</v>
      </c>
      <c r="B29" s="624"/>
      <c r="C29" s="91"/>
    </row>
    <row r="30" spans="1:3">
      <c r="A30" s="599" t="s">
        <v>731</v>
      </c>
      <c r="B30" s="624">
        <v>241</v>
      </c>
      <c r="C30" s="91">
        <v>99.6</v>
      </c>
    </row>
    <row r="31" spans="1:3">
      <c r="A31" s="600" t="s">
        <v>732</v>
      </c>
      <c r="B31" s="624"/>
      <c r="C31" s="91"/>
    </row>
    <row r="32" spans="1:3">
      <c r="A32" s="599" t="s">
        <v>733</v>
      </c>
      <c r="B32" s="624">
        <v>640</v>
      </c>
      <c r="C32" s="91">
        <v>83.5</v>
      </c>
    </row>
    <row r="33" spans="1:3">
      <c r="A33" s="600" t="s">
        <v>734</v>
      </c>
      <c r="B33" s="624"/>
      <c r="C33" s="91"/>
    </row>
    <row r="34" spans="1:3">
      <c r="A34" s="599" t="s">
        <v>735</v>
      </c>
      <c r="B34" s="624">
        <v>5691</v>
      </c>
      <c r="C34" s="91">
        <v>60.5</v>
      </c>
    </row>
    <row r="35" spans="1:3">
      <c r="A35" s="600" t="s">
        <v>736</v>
      </c>
      <c r="B35" s="624"/>
      <c r="C35" s="91"/>
    </row>
    <row r="36" spans="1:3">
      <c r="A36" s="599" t="s">
        <v>737</v>
      </c>
      <c r="B36" s="624">
        <v>79</v>
      </c>
      <c r="C36" s="91">
        <v>92.4</v>
      </c>
    </row>
    <row r="37" spans="1:3">
      <c r="A37" s="600" t="s">
        <v>738</v>
      </c>
      <c r="B37" s="624"/>
      <c r="C37" s="91"/>
    </row>
    <row r="38" spans="1:3">
      <c r="A38" s="599" t="s">
        <v>739</v>
      </c>
      <c r="B38" s="624">
        <v>39</v>
      </c>
      <c r="C38" s="91">
        <v>12.8</v>
      </c>
    </row>
    <row r="39" spans="1:3">
      <c r="A39" s="600" t="s">
        <v>740</v>
      </c>
      <c r="B39" s="624"/>
      <c r="C39" s="91"/>
    </row>
    <row r="40" spans="1:3">
      <c r="A40" s="599" t="s">
        <v>741</v>
      </c>
      <c r="B40" s="624">
        <v>595</v>
      </c>
      <c r="C40" s="91">
        <v>98</v>
      </c>
    </row>
    <row r="41" spans="1:3">
      <c r="A41" s="600" t="s">
        <v>742</v>
      </c>
      <c r="B41" s="601"/>
      <c r="C41" s="91"/>
    </row>
    <row r="42" spans="1:3" ht="34.5" customHeight="1">
      <c r="A42" s="1748" t="s">
        <v>743</v>
      </c>
      <c r="B42" s="1748"/>
      <c r="C42" s="1748"/>
    </row>
    <row r="43" spans="1:3">
      <c r="A43" s="1742" t="s">
        <v>744</v>
      </c>
      <c r="B43" s="1742"/>
      <c r="C43" s="1742"/>
    </row>
    <row r="44" spans="1:3" ht="36" customHeight="1">
      <c r="A44" s="1743" t="s">
        <v>745</v>
      </c>
      <c r="B44" s="1743"/>
      <c r="C44" s="1743"/>
    </row>
    <row r="45" spans="1:3">
      <c r="A45" s="1744" t="s">
        <v>746</v>
      </c>
      <c r="B45" s="1744"/>
      <c r="C45" s="1744"/>
    </row>
  </sheetData>
  <mergeCells count="9">
    <mergeCell ref="A43:C43"/>
    <mergeCell ref="A44:C44"/>
    <mergeCell ref="A45:C45"/>
    <mergeCell ref="A1:B1"/>
    <mergeCell ref="A2:B2"/>
    <mergeCell ref="A4:C4"/>
    <mergeCell ref="A5:C5"/>
    <mergeCell ref="A6:C6"/>
    <mergeCell ref="A42:C42"/>
  </mergeCells>
  <hyperlinks>
    <hyperlink ref="C1" location="'Spis tablic     List of tables'!A65" display="Powrót do spisu tablic"/>
    <hyperlink ref="C2" location="'Spis tablic     List of tables'!A1" display="Return to list of tables"/>
    <hyperlink ref="C1:C2" location="'Spis tablic     List of tables'!A68" display="Powrót do spisu tablic"/>
  </hyperlinks>
  <pageMargins left="0.7" right="0.7" top="0.75" bottom="0.75" header="0.3" footer="0.3"/>
  <pageSetup paperSize="9" scale="63"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5"/>
  <sheetViews>
    <sheetView showGridLines="0" topLeftCell="A4" zoomScaleNormal="100" workbookViewId="0">
      <selection activeCell="A4" sqref="A4:D4"/>
    </sheetView>
  </sheetViews>
  <sheetFormatPr defaultRowHeight="15"/>
  <cols>
    <col min="1" max="1" width="58.28515625" style="54" customWidth="1"/>
    <col min="2" max="2" width="4.140625" style="54" customWidth="1"/>
    <col min="3" max="7" width="16.7109375" style="54" customWidth="1"/>
  </cols>
  <sheetData>
    <row r="1" spans="1:7" ht="15.75">
      <c r="A1" s="485" t="s">
        <v>747</v>
      </c>
      <c r="B1" s="67"/>
      <c r="C1" s="67"/>
      <c r="D1" s="67"/>
      <c r="E1" s="182"/>
      <c r="F1" s="1371" t="s">
        <v>1</v>
      </c>
      <c r="G1" s="1371"/>
    </row>
    <row r="2" spans="1:7">
      <c r="A2" s="495" t="s">
        <v>748</v>
      </c>
      <c r="B2" s="67"/>
      <c r="C2" s="67"/>
      <c r="D2" s="67"/>
      <c r="E2" s="182"/>
      <c r="F2" s="1275" t="s">
        <v>3</v>
      </c>
      <c r="G2" s="1275"/>
    </row>
    <row r="3" spans="1:7">
      <c r="A3" s="495"/>
      <c r="B3" s="67"/>
      <c r="C3" s="67"/>
      <c r="D3" s="67"/>
      <c r="E3" s="182"/>
      <c r="F3" s="507"/>
      <c r="G3" s="507"/>
    </row>
    <row r="4" spans="1:7">
      <c r="A4" s="1297" t="s">
        <v>1532</v>
      </c>
      <c r="B4" s="1297"/>
      <c r="C4" s="1297"/>
      <c r="D4" s="1297"/>
      <c r="E4"/>
      <c r="F4"/>
      <c r="G4" s="182"/>
    </row>
    <row r="5" spans="1:7">
      <c r="A5" s="1369" t="s">
        <v>1533</v>
      </c>
      <c r="B5" s="1369"/>
      <c r="C5" s="1369"/>
      <c r="D5" s="1369"/>
      <c r="E5"/>
      <c r="F5"/>
      <c r="G5" s="182"/>
    </row>
    <row r="6" spans="1:7">
      <c r="A6" s="1750" t="s">
        <v>1534</v>
      </c>
      <c r="B6" s="1751"/>
      <c r="C6" s="1447" t="s">
        <v>1719</v>
      </c>
      <c r="D6" s="1487" t="s">
        <v>1829</v>
      </c>
      <c r="E6" s="1476"/>
      <c r="F6" s="1613"/>
      <c r="G6" s="1393" t="s">
        <v>749</v>
      </c>
    </row>
    <row r="7" spans="1:7">
      <c r="A7" s="1752"/>
      <c r="B7" s="1753"/>
      <c r="C7" s="1615"/>
      <c r="D7" s="1616"/>
      <c r="E7" s="1477"/>
      <c r="F7" s="1614"/>
      <c r="G7" s="1628"/>
    </row>
    <row r="8" spans="1:7">
      <c r="A8" s="1752"/>
      <c r="B8" s="1753"/>
      <c r="C8" s="1615"/>
      <c r="D8" s="1616"/>
      <c r="E8" s="1477"/>
      <c r="F8" s="1614"/>
      <c r="G8" s="1628"/>
    </row>
    <row r="9" spans="1:7">
      <c r="A9" s="1752"/>
      <c r="B9" s="1753"/>
      <c r="C9" s="1615"/>
      <c r="D9" s="1616"/>
      <c r="E9" s="1477"/>
      <c r="F9" s="1614"/>
      <c r="G9" s="1628"/>
    </row>
    <row r="10" spans="1:7">
      <c r="A10" s="1752"/>
      <c r="B10" s="1753"/>
      <c r="C10" s="1615"/>
      <c r="D10" s="1447" t="s">
        <v>1720</v>
      </c>
      <c r="E10" s="1447" t="s">
        <v>1721</v>
      </c>
      <c r="F10" s="1447" t="s">
        <v>1722</v>
      </c>
      <c r="G10" s="1628"/>
    </row>
    <row r="11" spans="1:7">
      <c r="A11" s="1754"/>
      <c r="B11" s="1755"/>
      <c r="C11" s="1615"/>
      <c r="D11" s="1615"/>
      <c r="E11" s="1615"/>
      <c r="F11" s="1615"/>
      <c r="G11" s="1628"/>
    </row>
    <row r="12" spans="1:7">
      <c r="A12" s="606"/>
      <c r="B12" s="607"/>
      <c r="C12" s="172"/>
      <c r="D12" s="172"/>
      <c r="E12" s="172"/>
      <c r="F12" s="172"/>
      <c r="G12" s="56"/>
    </row>
    <row r="13" spans="1:7">
      <c r="A13" s="608" t="s">
        <v>317</v>
      </c>
      <c r="B13" s="609" t="s">
        <v>9</v>
      </c>
      <c r="C13" s="848">
        <v>296630</v>
      </c>
      <c r="D13" s="611">
        <v>80580</v>
      </c>
      <c r="E13" s="848">
        <v>7308</v>
      </c>
      <c r="F13" s="611">
        <v>69650</v>
      </c>
      <c r="G13" s="612">
        <v>216050</v>
      </c>
    </row>
    <row r="14" spans="1:7">
      <c r="A14" s="613" t="s">
        <v>318</v>
      </c>
      <c r="B14" s="609" t="s">
        <v>10</v>
      </c>
      <c r="C14" s="610">
        <v>299184</v>
      </c>
      <c r="D14" s="611">
        <v>81235</v>
      </c>
      <c r="E14" s="610">
        <v>7312</v>
      </c>
      <c r="F14" s="611">
        <v>70063</v>
      </c>
      <c r="G14" s="612">
        <v>217949</v>
      </c>
    </row>
    <row r="15" spans="1:7">
      <c r="A15" s="614" t="s">
        <v>750</v>
      </c>
      <c r="B15" s="615"/>
      <c r="C15" s="616"/>
      <c r="D15" s="617"/>
      <c r="E15" s="616"/>
      <c r="F15" s="617"/>
      <c r="G15" s="618"/>
    </row>
    <row r="16" spans="1:7">
      <c r="A16" s="619" t="s">
        <v>751</v>
      </c>
      <c r="B16" s="620" t="s">
        <v>9</v>
      </c>
      <c r="C16" s="621">
        <v>4133</v>
      </c>
      <c r="D16" s="621">
        <v>1069</v>
      </c>
      <c r="E16" s="621">
        <v>34</v>
      </c>
      <c r="F16" s="621">
        <v>1016</v>
      </c>
      <c r="G16" s="402">
        <v>3064</v>
      </c>
    </row>
    <row r="17" spans="1:7">
      <c r="A17" s="622" t="s">
        <v>752</v>
      </c>
      <c r="B17" s="620" t="s">
        <v>10</v>
      </c>
      <c r="C17" s="621">
        <v>4147</v>
      </c>
      <c r="D17" s="621">
        <v>1073</v>
      </c>
      <c r="E17" s="621">
        <v>34</v>
      </c>
      <c r="F17" s="621">
        <v>1016</v>
      </c>
      <c r="G17" s="402">
        <v>3074</v>
      </c>
    </row>
    <row r="18" spans="1:7">
      <c r="A18" s="619" t="s">
        <v>753</v>
      </c>
      <c r="B18" s="620" t="s">
        <v>9</v>
      </c>
      <c r="C18" s="621">
        <v>31663</v>
      </c>
      <c r="D18" s="621">
        <v>7081</v>
      </c>
      <c r="E18" s="621">
        <v>135</v>
      </c>
      <c r="F18" s="621">
        <v>6623</v>
      </c>
      <c r="G18" s="402">
        <v>24582</v>
      </c>
    </row>
    <row r="19" spans="1:7">
      <c r="A19" s="622" t="s">
        <v>754</v>
      </c>
      <c r="B19" s="620" t="s">
        <v>10</v>
      </c>
      <c r="C19" s="621">
        <v>31806</v>
      </c>
      <c r="D19" s="621">
        <v>7095</v>
      </c>
      <c r="E19" s="621">
        <v>136</v>
      </c>
      <c r="F19" s="621">
        <v>6618</v>
      </c>
      <c r="G19" s="402">
        <v>24711</v>
      </c>
    </row>
    <row r="20" spans="1:7">
      <c r="A20" s="614" t="s">
        <v>755</v>
      </c>
      <c r="B20" s="620" t="s">
        <v>9</v>
      </c>
      <c r="C20" s="621">
        <v>281</v>
      </c>
      <c r="D20" s="621">
        <v>153</v>
      </c>
      <c r="E20" s="621">
        <v>2</v>
      </c>
      <c r="F20" s="621">
        <v>137</v>
      </c>
      <c r="G20" s="402">
        <v>128</v>
      </c>
    </row>
    <row r="21" spans="1:7">
      <c r="A21" s="623" t="s">
        <v>756</v>
      </c>
      <c r="B21" s="620" t="s">
        <v>10</v>
      </c>
      <c r="C21" s="621">
        <v>281</v>
      </c>
      <c r="D21" s="621">
        <v>152</v>
      </c>
      <c r="E21" s="621">
        <v>2</v>
      </c>
      <c r="F21" s="621">
        <v>135</v>
      </c>
      <c r="G21" s="402">
        <v>129</v>
      </c>
    </row>
    <row r="22" spans="1:7">
      <c r="A22" s="614" t="s">
        <v>757</v>
      </c>
      <c r="B22" s="620" t="s">
        <v>9</v>
      </c>
      <c r="C22" s="624">
        <v>29931</v>
      </c>
      <c r="D22" s="624">
        <v>5993</v>
      </c>
      <c r="E22" s="624">
        <v>20</v>
      </c>
      <c r="F22" s="624">
        <v>5711</v>
      </c>
      <c r="G22" s="625">
        <v>23938</v>
      </c>
    </row>
    <row r="23" spans="1:7">
      <c r="A23" s="623" t="s">
        <v>758</v>
      </c>
      <c r="B23" s="620" t="s">
        <v>10</v>
      </c>
      <c r="C23" s="624">
        <v>30065</v>
      </c>
      <c r="D23" s="624">
        <v>6010</v>
      </c>
      <c r="E23" s="624">
        <v>20</v>
      </c>
      <c r="F23" s="624">
        <v>5715</v>
      </c>
      <c r="G23" s="625">
        <v>24055</v>
      </c>
    </row>
    <row r="24" spans="1:7" ht="26.25">
      <c r="A24" s="626" t="s">
        <v>759</v>
      </c>
      <c r="B24" s="620" t="s">
        <v>9</v>
      </c>
      <c r="C24" s="627">
        <v>693</v>
      </c>
      <c r="D24" s="627">
        <v>538</v>
      </c>
      <c r="E24" s="627">
        <v>19</v>
      </c>
      <c r="F24" s="627">
        <v>490</v>
      </c>
      <c r="G24" s="628">
        <v>155</v>
      </c>
    </row>
    <row r="25" spans="1:7">
      <c r="A25" s="623" t="s">
        <v>760</v>
      </c>
      <c r="B25" s="620" t="s">
        <v>10</v>
      </c>
      <c r="C25" s="627">
        <v>697</v>
      </c>
      <c r="D25" s="627">
        <v>536</v>
      </c>
      <c r="E25" s="627">
        <v>19</v>
      </c>
      <c r="F25" s="627">
        <v>486</v>
      </c>
      <c r="G25" s="628">
        <v>161</v>
      </c>
    </row>
    <row r="26" spans="1:7">
      <c r="A26" s="614" t="s">
        <v>761</v>
      </c>
      <c r="B26" s="620" t="s">
        <v>9</v>
      </c>
      <c r="C26" s="621">
        <v>758</v>
      </c>
      <c r="D26" s="621">
        <v>397</v>
      </c>
      <c r="E26" s="621">
        <v>94</v>
      </c>
      <c r="F26" s="621">
        <v>285</v>
      </c>
      <c r="G26" s="402">
        <v>361</v>
      </c>
    </row>
    <row r="27" spans="1:7">
      <c r="A27" s="623" t="s">
        <v>762</v>
      </c>
      <c r="B27" s="620" t="s">
        <v>10</v>
      </c>
      <c r="C27" s="621">
        <v>763</v>
      </c>
      <c r="D27" s="621">
        <v>397</v>
      </c>
      <c r="E27" s="621">
        <v>95</v>
      </c>
      <c r="F27" s="621">
        <v>282</v>
      </c>
      <c r="G27" s="402">
        <v>366</v>
      </c>
    </row>
    <row r="28" spans="1:7">
      <c r="A28" s="619" t="s">
        <v>330</v>
      </c>
      <c r="B28" s="620" t="s">
        <v>9</v>
      </c>
      <c r="C28" s="621">
        <v>39499</v>
      </c>
      <c r="D28" s="621">
        <v>5448</v>
      </c>
      <c r="E28" s="621">
        <v>25</v>
      </c>
      <c r="F28" s="621">
        <v>4965</v>
      </c>
      <c r="G28" s="402">
        <v>34051</v>
      </c>
    </row>
    <row r="29" spans="1:7">
      <c r="A29" s="622" t="s">
        <v>331</v>
      </c>
      <c r="B29" s="620" t="s">
        <v>10</v>
      </c>
      <c r="C29" s="621">
        <v>40340</v>
      </c>
      <c r="D29" s="621">
        <v>5525</v>
      </c>
      <c r="E29" s="621">
        <v>24</v>
      </c>
      <c r="F29" s="621">
        <v>5010</v>
      </c>
      <c r="G29" s="402">
        <v>34815</v>
      </c>
    </row>
    <row r="30" spans="1:7">
      <c r="A30" s="619" t="s">
        <v>763</v>
      </c>
      <c r="B30" s="620" t="s">
        <v>9</v>
      </c>
      <c r="C30" s="621">
        <v>54885</v>
      </c>
      <c r="D30" s="629">
        <v>12619</v>
      </c>
      <c r="E30" s="621">
        <v>12</v>
      </c>
      <c r="F30" s="629">
        <v>12106</v>
      </c>
      <c r="G30" s="402">
        <v>42266</v>
      </c>
    </row>
    <row r="31" spans="1:7">
      <c r="A31" s="622" t="s">
        <v>764</v>
      </c>
      <c r="B31" s="620" t="s">
        <v>10</v>
      </c>
      <c r="C31" s="621">
        <v>54821</v>
      </c>
      <c r="D31" s="629">
        <v>12623</v>
      </c>
      <c r="E31" s="621">
        <v>12</v>
      </c>
      <c r="F31" s="629">
        <v>12087</v>
      </c>
      <c r="G31" s="402">
        <v>42198</v>
      </c>
    </row>
    <row r="32" spans="1:7">
      <c r="A32" s="619" t="s">
        <v>334</v>
      </c>
      <c r="B32" s="620" t="s">
        <v>9</v>
      </c>
      <c r="C32" s="621">
        <v>19333</v>
      </c>
      <c r="D32" s="629">
        <v>2481</v>
      </c>
      <c r="E32" s="621">
        <v>46</v>
      </c>
      <c r="F32" s="629">
        <v>2279</v>
      </c>
      <c r="G32" s="402">
        <v>16852</v>
      </c>
    </row>
    <row r="33" spans="1:7">
      <c r="A33" s="622" t="s">
        <v>335</v>
      </c>
      <c r="B33" s="620" t="s">
        <v>10</v>
      </c>
      <c r="C33" s="621">
        <v>19453</v>
      </c>
      <c r="D33" s="629">
        <v>2536</v>
      </c>
      <c r="E33" s="621">
        <v>46</v>
      </c>
      <c r="F33" s="629">
        <v>2313</v>
      </c>
      <c r="G33" s="402">
        <v>16917</v>
      </c>
    </row>
    <row r="34" spans="1:7">
      <c r="A34" s="1618" t="s">
        <v>1252</v>
      </c>
      <c r="B34" s="1618"/>
      <c r="C34" s="1618"/>
      <c r="D34" s="1618"/>
      <c r="E34" s="1618"/>
      <c r="F34" s="1618"/>
      <c r="G34" s="1618"/>
    </row>
    <row r="35" spans="1:7">
      <c r="A35" s="1749" t="s">
        <v>1253</v>
      </c>
      <c r="B35" s="1749"/>
      <c r="C35" s="1749"/>
      <c r="D35" s="1749"/>
      <c r="E35" s="1749"/>
      <c r="F35" s="1749"/>
      <c r="G35" s="1749"/>
    </row>
  </sheetData>
  <mergeCells count="13">
    <mergeCell ref="F10:F11"/>
    <mergeCell ref="A34:G34"/>
    <mergeCell ref="A35:G35"/>
    <mergeCell ref="F1:G1"/>
    <mergeCell ref="F2:G2"/>
    <mergeCell ref="A4:D4"/>
    <mergeCell ref="A5:D5"/>
    <mergeCell ref="A6:B11"/>
    <mergeCell ref="C6:C11"/>
    <mergeCell ref="D6:F9"/>
    <mergeCell ref="G6:G11"/>
    <mergeCell ref="D10:D11"/>
    <mergeCell ref="E10:E11"/>
  </mergeCells>
  <hyperlinks>
    <hyperlink ref="F1:G1" location="'Spis tablic     List of tables'!A66" display="Powrót do spisu tablic"/>
    <hyperlink ref="F2" location="'Spis tablic     List of tables'!A1" display="Return to list tables"/>
    <hyperlink ref="F2:G2" location="'Spis tablic     List of tables'!A66" display="Return to list of tables"/>
    <hyperlink ref="F1:G2" location="'Spis tablic     List of tables'!A69" display="Powrót do spisu tablic"/>
  </hyperlinks>
  <pageMargins left="0.7" right="0.7" top="0.75" bottom="0.75" header="0.3" footer="0.3"/>
  <pageSetup paperSize="9" scale="85"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33"/>
  <sheetViews>
    <sheetView showGridLines="0" zoomScaleNormal="100" workbookViewId="0">
      <selection sqref="A1:D1"/>
    </sheetView>
  </sheetViews>
  <sheetFormatPr defaultRowHeight="15"/>
  <cols>
    <col min="1" max="1" width="58" style="226" customWidth="1"/>
    <col min="2" max="2" width="4.140625" style="226" customWidth="1"/>
    <col min="3" max="7" width="16.7109375" style="226" customWidth="1"/>
  </cols>
  <sheetData>
    <row r="1" spans="1:7">
      <c r="A1" s="1251" t="s">
        <v>1254</v>
      </c>
      <c r="B1" s="1251"/>
      <c r="C1" s="1251"/>
      <c r="D1" s="1251"/>
      <c r="E1" s="496"/>
      <c r="F1" s="1371" t="s">
        <v>1</v>
      </c>
      <c r="G1" s="1371"/>
    </row>
    <row r="2" spans="1:7">
      <c r="A2" s="1756" t="s">
        <v>1255</v>
      </c>
      <c r="B2" s="1756"/>
      <c r="C2" s="1756"/>
      <c r="D2" s="1756"/>
      <c r="E2" s="630"/>
      <c r="F2" s="1275" t="s">
        <v>3</v>
      </c>
      <c r="G2" s="1275"/>
    </row>
    <row r="3" spans="1:7" ht="15" customHeight="1">
      <c r="A3" s="1750" t="s">
        <v>1534</v>
      </c>
      <c r="B3" s="1751"/>
      <c r="C3" s="1447" t="s">
        <v>1719</v>
      </c>
      <c r="D3" s="1487" t="s">
        <v>1829</v>
      </c>
      <c r="E3" s="1476"/>
      <c r="F3" s="1613"/>
      <c r="G3" s="1393" t="s">
        <v>749</v>
      </c>
    </row>
    <row r="4" spans="1:7">
      <c r="A4" s="1752"/>
      <c r="B4" s="1753"/>
      <c r="C4" s="1615"/>
      <c r="D4" s="1616"/>
      <c r="E4" s="1477"/>
      <c r="F4" s="1614"/>
      <c r="G4" s="1628"/>
    </row>
    <row r="5" spans="1:7">
      <c r="A5" s="1752"/>
      <c r="B5" s="1753"/>
      <c r="C5" s="1615"/>
      <c r="D5" s="1616"/>
      <c r="E5" s="1477"/>
      <c r="F5" s="1614"/>
      <c r="G5" s="1628"/>
    </row>
    <row r="6" spans="1:7">
      <c r="A6" s="1752"/>
      <c r="B6" s="1753"/>
      <c r="C6" s="1615"/>
      <c r="D6" s="1616"/>
      <c r="E6" s="1477"/>
      <c r="F6" s="1614"/>
      <c r="G6" s="1628"/>
    </row>
    <row r="7" spans="1:7" ht="15" customHeight="1">
      <c r="A7" s="1752"/>
      <c r="B7" s="1753"/>
      <c r="C7" s="1615"/>
      <c r="D7" s="1447" t="s">
        <v>1720</v>
      </c>
      <c r="E7" s="1447" t="s">
        <v>1721</v>
      </c>
      <c r="F7" s="1447" t="s">
        <v>1722</v>
      </c>
      <c r="G7" s="1628"/>
    </row>
    <row r="8" spans="1:7">
      <c r="A8" s="1754"/>
      <c r="B8" s="1755"/>
      <c r="C8" s="1615"/>
      <c r="D8" s="1615"/>
      <c r="E8" s="1615"/>
      <c r="F8" s="1615"/>
      <c r="G8" s="1628"/>
    </row>
    <row r="9" spans="1:7">
      <c r="A9" s="631"/>
      <c r="B9" s="632"/>
      <c r="C9" s="633"/>
      <c r="D9" s="633"/>
      <c r="E9" s="633"/>
      <c r="F9" s="633"/>
      <c r="G9" s="634"/>
    </row>
    <row r="10" spans="1:7">
      <c r="A10" s="635" t="s">
        <v>765</v>
      </c>
      <c r="B10" s="636" t="s">
        <v>9</v>
      </c>
      <c r="C10" s="621">
        <v>15958</v>
      </c>
      <c r="D10" s="621">
        <v>2816</v>
      </c>
      <c r="E10" s="621">
        <v>39</v>
      </c>
      <c r="F10" s="621">
        <v>2643</v>
      </c>
      <c r="G10" s="402">
        <v>13142</v>
      </c>
    </row>
    <row r="11" spans="1:7">
      <c r="A11" s="638" t="s">
        <v>766</v>
      </c>
      <c r="B11" s="636" t="s">
        <v>10</v>
      </c>
      <c r="C11" s="621">
        <v>16081</v>
      </c>
      <c r="D11" s="621">
        <v>2861</v>
      </c>
      <c r="E11" s="621">
        <v>39</v>
      </c>
      <c r="F11" s="621">
        <v>2662</v>
      </c>
      <c r="G11" s="402">
        <v>13220</v>
      </c>
    </row>
    <row r="12" spans="1:7">
      <c r="A12" s="635" t="s">
        <v>338</v>
      </c>
      <c r="B12" s="636" t="s">
        <v>9</v>
      </c>
      <c r="C12" s="621">
        <v>10255</v>
      </c>
      <c r="D12" s="621">
        <v>2191</v>
      </c>
      <c r="E12" s="621">
        <v>6</v>
      </c>
      <c r="F12" s="621">
        <v>1978</v>
      </c>
      <c r="G12" s="402">
        <v>8064</v>
      </c>
    </row>
    <row r="13" spans="1:7">
      <c r="A13" s="638" t="s">
        <v>767</v>
      </c>
      <c r="B13" s="636" t="s">
        <v>10</v>
      </c>
      <c r="C13" s="621">
        <v>10547</v>
      </c>
      <c r="D13" s="621">
        <v>2227</v>
      </c>
      <c r="E13" s="621">
        <v>6</v>
      </c>
      <c r="F13" s="621">
        <v>1995</v>
      </c>
      <c r="G13" s="402">
        <v>8320</v>
      </c>
    </row>
    <row r="14" spans="1:7">
      <c r="A14" s="635" t="s">
        <v>768</v>
      </c>
      <c r="B14" s="636" t="s">
        <v>9</v>
      </c>
      <c r="C14" s="621">
        <v>8333</v>
      </c>
      <c r="D14" s="621">
        <v>1248</v>
      </c>
      <c r="E14" s="621">
        <v>11</v>
      </c>
      <c r="F14" s="621">
        <v>1126</v>
      </c>
      <c r="G14" s="402">
        <v>7085</v>
      </c>
    </row>
    <row r="15" spans="1:7">
      <c r="A15" s="638" t="s">
        <v>769</v>
      </c>
      <c r="B15" s="636" t="s">
        <v>10</v>
      </c>
      <c r="C15" s="621">
        <v>8321</v>
      </c>
      <c r="D15" s="621">
        <v>1254</v>
      </c>
      <c r="E15" s="621">
        <v>11</v>
      </c>
      <c r="F15" s="621">
        <v>1127</v>
      </c>
      <c r="G15" s="402">
        <v>7067</v>
      </c>
    </row>
    <row r="16" spans="1:7">
      <c r="A16" s="635" t="s">
        <v>770</v>
      </c>
      <c r="B16" s="636" t="s">
        <v>9</v>
      </c>
      <c r="C16" s="621">
        <v>22516</v>
      </c>
      <c r="D16" s="621">
        <v>19074</v>
      </c>
      <c r="E16" s="621">
        <v>3533</v>
      </c>
      <c r="F16" s="621">
        <v>15245</v>
      </c>
      <c r="G16" s="402">
        <v>3442</v>
      </c>
    </row>
    <row r="17" spans="1:7">
      <c r="A17" s="638" t="s">
        <v>341</v>
      </c>
      <c r="B17" s="636" t="s">
        <v>10</v>
      </c>
      <c r="C17" s="621">
        <v>22719</v>
      </c>
      <c r="D17" s="621">
        <v>19212</v>
      </c>
      <c r="E17" s="621">
        <v>3530</v>
      </c>
      <c r="F17" s="621">
        <v>15373</v>
      </c>
      <c r="G17" s="402">
        <v>3507</v>
      </c>
    </row>
    <row r="18" spans="1:7">
      <c r="A18" s="635" t="s">
        <v>771</v>
      </c>
      <c r="B18" s="636" t="s">
        <v>9</v>
      </c>
      <c r="C18" s="624">
        <v>29984</v>
      </c>
      <c r="D18" s="624">
        <v>5372</v>
      </c>
      <c r="E18" s="624">
        <v>72</v>
      </c>
      <c r="F18" s="624">
        <v>4861</v>
      </c>
      <c r="G18" s="625">
        <v>24612</v>
      </c>
    </row>
    <row r="19" spans="1:7">
      <c r="A19" s="638" t="s">
        <v>772</v>
      </c>
      <c r="B19" s="636" t="s">
        <v>10</v>
      </c>
      <c r="C19" s="624">
        <v>30278</v>
      </c>
      <c r="D19" s="624">
        <v>5428</v>
      </c>
      <c r="E19" s="624">
        <v>73</v>
      </c>
      <c r="F19" s="624">
        <v>4906</v>
      </c>
      <c r="G19" s="625">
        <v>24850</v>
      </c>
    </row>
    <row r="20" spans="1:7">
      <c r="A20" s="635" t="s">
        <v>773</v>
      </c>
      <c r="B20" s="636" t="s">
        <v>9</v>
      </c>
      <c r="C20" s="624">
        <v>8835</v>
      </c>
      <c r="D20" s="624">
        <v>1942</v>
      </c>
      <c r="E20" s="624">
        <v>11</v>
      </c>
      <c r="F20" s="624">
        <v>1749</v>
      </c>
      <c r="G20" s="625">
        <v>6893</v>
      </c>
    </row>
    <row r="21" spans="1:7">
      <c r="A21" s="638" t="s">
        <v>774</v>
      </c>
      <c r="B21" s="636" t="s">
        <v>10</v>
      </c>
      <c r="C21" s="624">
        <v>8986</v>
      </c>
      <c r="D21" s="624">
        <v>1980</v>
      </c>
      <c r="E21" s="624">
        <v>11</v>
      </c>
      <c r="F21" s="624">
        <v>1776</v>
      </c>
      <c r="G21" s="625">
        <v>7006</v>
      </c>
    </row>
    <row r="22" spans="1:7" ht="24.75">
      <c r="A22" s="639" t="s">
        <v>775</v>
      </c>
      <c r="B22" s="636" t="s">
        <v>9</v>
      </c>
      <c r="C22" s="621">
        <v>1207</v>
      </c>
      <c r="D22" s="621">
        <v>1167</v>
      </c>
      <c r="E22" s="621">
        <v>575</v>
      </c>
      <c r="F22" s="621">
        <v>588</v>
      </c>
      <c r="G22" s="402">
        <v>40</v>
      </c>
    </row>
    <row r="23" spans="1:7">
      <c r="A23" s="638" t="s">
        <v>776</v>
      </c>
      <c r="B23" s="636" t="s">
        <v>10</v>
      </c>
      <c r="C23" s="621">
        <v>1206</v>
      </c>
      <c r="D23" s="621">
        <v>1167</v>
      </c>
      <c r="E23" s="621">
        <v>575</v>
      </c>
      <c r="F23" s="621">
        <v>588</v>
      </c>
      <c r="G23" s="402">
        <v>39</v>
      </c>
    </row>
    <row r="24" spans="1:7">
      <c r="A24" s="635" t="s">
        <v>777</v>
      </c>
      <c r="B24" s="636" t="s">
        <v>9</v>
      </c>
      <c r="C24" s="621">
        <v>9845</v>
      </c>
      <c r="D24" s="621">
        <v>4459</v>
      </c>
      <c r="E24" s="621">
        <v>2110</v>
      </c>
      <c r="F24" s="621">
        <v>2288</v>
      </c>
      <c r="G24" s="402">
        <v>5386</v>
      </c>
    </row>
    <row r="25" spans="1:7">
      <c r="A25" s="638" t="s">
        <v>778</v>
      </c>
      <c r="B25" s="636" t="s">
        <v>10</v>
      </c>
      <c r="C25" s="621">
        <v>9914</v>
      </c>
      <c r="D25" s="621">
        <v>4454</v>
      </c>
      <c r="E25" s="621">
        <v>2110</v>
      </c>
      <c r="F25" s="621">
        <v>2276</v>
      </c>
      <c r="G25" s="402">
        <v>5460</v>
      </c>
    </row>
    <row r="26" spans="1:7">
      <c r="A26" s="635" t="s">
        <v>779</v>
      </c>
      <c r="B26" s="636" t="s">
        <v>9</v>
      </c>
      <c r="C26" s="621">
        <v>16834</v>
      </c>
      <c r="D26" s="621">
        <v>1501</v>
      </c>
      <c r="E26" s="621">
        <v>378</v>
      </c>
      <c r="F26" s="621">
        <v>1036</v>
      </c>
      <c r="G26" s="402">
        <v>15333</v>
      </c>
    </row>
    <row r="27" spans="1:7">
      <c r="A27" s="638" t="s">
        <v>780</v>
      </c>
      <c r="B27" s="636" t="s">
        <v>10</v>
      </c>
      <c r="C27" s="621">
        <v>16985</v>
      </c>
      <c r="D27" s="621">
        <v>1517</v>
      </c>
      <c r="E27" s="621">
        <v>383</v>
      </c>
      <c r="F27" s="621">
        <v>1047</v>
      </c>
      <c r="G27" s="402">
        <v>15468</v>
      </c>
    </row>
    <row r="28" spans="1:7">
      <c r="A28" s="635" t="s">
        <v>781</v>
      </c>
      <c r="B28" s="636" t="s">
        <v>9</v>
      </c>
      <c r="C28" s="621">
        <v>4924</v>
      </c>
      <c r="D28" s="629">
        <v>2598</v>
      </c>
      <c r="E28" s="621">
        <v>298</v>
      </c>
      <c r="F28" s="629">
        <v>2236</v>
      </c>
      <c r="G28" s="402">
        <v>2326</v>
      </c>
    </row>
    <row r="29" spans="1:7">
      <c r="A29" s="638" t="s">
        <v>782</v>
      </c>
      <c r="B29" s="636" t="s">
        <v>10</v>
      </c>
      <c r="C29" s="621">
        <v>4948</v>
      </c>
      <c r="D29" s="629">
        <v>2623</v>
      </c>
      <c r="E29" s="621">
        <v>299</v>
      </c>
      <c r="F29" s="629">
        <v>2257</v>
      </c>
      <c r="G29" s="402">
        <v>2325</v>
      </c>
    </row>
    <row r="30" spans="1:7">
      <c r="A30" s="635" t="s">
        <v>783</v>
      </c>
      <c r="B30" s="636" t="s">
        <v>9</v>
      </c>
      <c r="C30" s="621">
        <v>17307</v>
      </c>
      <c r="D30" s="629">
        <v>8401</v>
      </c>
      <c r="E30" s="621">
        <v>9</v>
      </c>
      <c r="F30" s="629">
        <v>8296</v>
      </c>
      <c r="G30" s="402">
        <v>8906</v>
      </c>
    </row>
    <row r="31" spans="1:7">
      <c r="A31" s="638" t="s">
        <v>784</v>
      </c>
      <c r="B31" s="636" t="s">
        <v>10</v>
      </c>
      <c r="C31" s="621">
        <v>17440</v>
      </c>
      <c r="D31" s="629">
        <v>8474</v>
      </c>
      <c r="E31" s="621">
        <v>9</v>
      </c>
      <c r="F31" s="629">
        <v>8356</v>
      </c>
      <c r="G31" s="402">
        <v>8966</v>
      </c>
    </row>
    <row r="32" spans="1:7">
      <c r="A32" s="1618" t="s">
        <v>1252</v>
      </c>
      <c r="B32" s="1618"/>
      <c r="C32" s="1618"/>
      <c r="D32" s="1618"/>
      <c r="E32" s="1618"/>
      <c r="F32" s="1618"/>
      <c r="G32" s="1618"/>
    </row>
    <row r="33" spans="1:7">
      <c r="A33" s="1749" t="s">
        <v>1253</v>
      </c>
      <c r="B33" s="1749"/>
      <c r="C33" s="1749"/>
      <c r="D33" s="1749"/>
      <c r="E33" s="1749"/>
      <c r="F33" s="1749"/>
      <c r="G33" s="1749"/>
    </row>
  </sheetData>
  <mergeCells count="13">
    <mergeCell ref="F7:F8"/>
    <mergeCell ref="A32:G32"/>
    <mergeCell ref="A33:G33"/>
    <mergeCell ref="A1:D1"/>
    <mergeCell ref="F1:G1"/>
    <mergeCell ref="A2:D2"/>
    <mergeCell ref="F2:G2"/>
    <mergeCell ref="A3:B8"/>
    <mergeCell ref="C3:C8"/>
    <mergeCell ref="D3:F6"/>
    <mergeCell ref="G3:G8"/>
    <mergeCell ref="D7:D8"/>
    <mergeCell ref="E7:E8"/>
  </mergeCells>
  <hyperlinks>
    <hyperlink ref="F1:G1" location="'Spis tablic     List of tables'!A65" display="Powrót do spisu tablic"/>
    <hyperlink ref="F2" location="'Spis tablic     List of tables'!A1" display="Return to list tables"/>
    <hyperlink ref="F2:G2" location="'Spis tablic     List of tables'!A65" display="Return to list of tables"/>
    <hyperlink ref="F1:G2" location="'Spis tablic     List of tables'!A70" display="Powrót do spisu tablic"/>
  </hyperlinks>
  <pageMargins left="0.7" right="0.7" top="0.75" bottom="0.75" header="0.3" footer="0.3"/>
  <pageSetup paperSize="9" scale="8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24"/>
  <sheetViews>
    <sheetView showGridLines="0" zoomScaleNormal="100" workbookViewId="0">
      <selection sqref="A1:G1"/>
    </sheetView>
  </sheetViews>
  <sheetFormatPr defaultRowHeight="15"/>
  <cols>
    <col min="1" max="1" width="6.42578125" customWidth="1"/>
    <col min="2" max="2" width="17.85546875" customWidth="1"/>
    <col min="3" max="3" width="14.7109375" customWidth="1"/>
    <col min="4" max="4" width="11.140625" customWidth="1"/>
    <col min="5" max="5" width="16.42578125" customWidth="1"/>
    <col min="6" max="6" width="12.85546875" customWidth="1"/>
    <col min="7" max="9" width="11.140625" customWidth="1"/>
    <col min="10" max="10" width="17.42578125" customWidth="1"/>
    <col min="11" max="11" width="14.5703125" customWidth="1"/>
  </cols>
  <sheetData>
    <row r="1" spans="1:11">
      <c r="A1" s="1251" t="s">
        <v>785</v>
      </c>
      <c r="B1" s="1251"/>
      <c r="C1" s="1251"/>
      <c r="D1" s="1251"/>
      <c r="E1" s="1251"/>
      <c r="F1" s="1251"/>
      <c r="G1" s="1251"/>
      <c r="H1" s="71"/>
      <c r="I1" s="419"/>
      <c r="J1" s="1371" t="s">
        <v>1</v>
      </c>
      <c r="K1" s="1371"/>
    </row>
    <row r="2" spans="1:11">
      <c r="A2" s="1372" t="s">
        <v>786</v>
      </c>
      <c r="B2" s="1372"/>
      <c r="C2" s="1372"/>
      <c r="D2" s="1372"/>
      <c r="E2" s="1372"/>
      <c r="F2" s="1372"/>
      <c r="G2" s="1372"/>
      <c r="I2" s="419"/>
      <c r="J2" s="1275" t="s">
        <v>3</v>
      </c>
      <c r="K2" s="1275"/>
    </row>
    <row r="3" spans="1:11">
      <c r="A3" s="1373" t="s">
        <v>787</v>
      </c>
      <c r="B3" s="1373"/>
      <c r="C3" s="1373"/>
      <c r="D3" s="1373"/>
      <c r="E3" s="1373"/>
      <c r="F3" s="1373"/>
      <c r="G3" s="1373"/>
      <c r="H3" s="67"/>
    </row>
    <row r="4" spans="1:11">
      <c r="A4" s="1396" t="s">
        <v>788</v>
      </c>
      <c r="B4" s="1396"/>
      <c r="C4" s="1396"/>
      <c r="D4" s="1396"/>
      <c r="E4" s="1396"/>
      <c r="F4" s="1396"/>
      <c r="G4" s="1396"/>
      <c r="H4" s="67"/>
    </row>
    <row r="5" spans="1:11">
      <c r="A5" s="1276" t="s">
        <v>789</v>
      </c>
      <c r="B5" s="1242"/>
      <c r="C5" s="1233" t="s">
        <v>1723</v>
      </c>
      <c r="D5" s="427"/>
      <c r="E5" s="427"/>
      <c r="F5" s="1233" t="s">
        <v>1724</v>
      </c>
      <c r="G5" s="427"/>
      <c r="H5" s="427"/>
      <c r="I5" s="427"/>
      <c r="J5" s="427"/>
      <c r="K5" s="427"/>
    </row>
    <row r="6" spans="1:11" ht="15" customHeight="1">
      <c r="A6" s="1277"/>
      <c r="B6" s="1244"/>
      <c r="C6" s="1505"/>
      <c r="D6" s="1290" t="s">
        <v>790</v>
      </c>
      <c r="E6" s="1374" t="s">
        <v>1728</v>
      </c>
      <c r="F6" s="1505"/>
      <c r="G6" s="1374" t="s">
        <v>1725</v>
      </c>
      <c r="H6" s="1393" t="s">
        <v>790</v>
      </c>
      <c r="I6" s="1374" t="s">
        <v>791</v>
      </c>
      <c r="J6" s="1374" t="s">
        <v>1726</v>
      </c>
      <c r="K6" s="1393" t="s">
        <v>1727</v>
      </c>
    </row>
    <row r="7" spans="1:11">
      <c r="A7" s="1277"/>
      <c r="B7" s="1244"/>
      <c r="C7" s="1505"/>
      <c r="D7" s="1505"/>
      <c r="E7" s="1627"/>
      <c r="F7" s="1626"/>
      <c r="G7" s="1627"/>
      <c r="H7" s="1628"/>
      <c r="I7" s="1627"/>
      <c r="J7" s="1627"/>
      <c r="K7" s="1628"/>
    </row>
    <row r="8" spans="1:11">
      <c r="A8" s="1277"/>
      <c r="B8" s="1244"/>
      <c r="C8" s="1505"/>
      <c r="D8" s="1505"/>
      <c r="E8" s="1627"/>
      <c r="F8" s="1626"/>
      <c r="G8" s="1627"/>
      <c r="H8" s="1628"/>
      <c r="I8" s="1627"/>
      <c r="J8" s="1627"/>
      <c r="K8" s="1628"/>
    </row>
    <row r="9" spans="1:11">
      <c r="A9" s="1277"/>
      <c r="B9" s="1244"/>
      <c r="C9" s="1505"/>
      <c r="D9" s="1505"/>
      <c r="E9" s="1627"/>
      <c r="F9" s="1626"/>
      <c r="G9" s="1627"/>
      <c r="H9" s="1628"/>
      <c r="I9" s="1627"/>
      <c r="J9" s="1627"/>
      <c r="K9" s="1628"/>
    </row>
    <row r="10" spans="1:11">
      <c r="A10" s="1277"/>
      <c r="B10" s="1244"/>
      <c r="C10" s="1505"/>
      <c r="D10" s="1505"/>
      <c r="E10" s="1627"/>
      <c r="F10" s="1626"/>
      <c r="G10" s="1627"/>
      <c r="H10" s="1628"/>
      <c r="I10" s="1627"/>
      <c r="J10" s="1627"/>
      <c r="K10" s="1628"/>
    </row>
    <row r="11" spans="1:11" ht="27.75" customHeight="1">
      <c r="A11" s="1278"/>
      <c r="B11" s="1279"/>
      <c r="C11" s="1236"/>
      <c r="D11" s="1236"/>
      <c r="E11" s="1551"/>
      <c r="F11" s="1236"/>
      <c r="G11" s="1551"/>
      <c r="H11" s="1498"/>
      <c r="I11" s="1551"/>
      <c r="J11" s="1551"/>
      <c r="K11" s="1498"/>
    </row>
    <row r="12" spans="1:11">
      <c r="A12" s="160"/>
      <c r="B12" s="521"/>
      <c r="C12" s="637"/>
      <c r="D12" s="637"/>
      <c r="E12" s="637"/>
      <c r="F12" s="637"/>
      <c r="G12" s="637"/>
      <c r="H12" s="637"/>
      <c r="I12" s="637"/>
      <c r="J12" s="637"/>
      <c r="K12" s="1218"/>
    </row>
    <row r="13" spans="1:11">
      <c r="A13" s="160" t="s">
        <v>792</v>
      </c>
      <c r="B13" s="509" t="s">
        <v>19</v>
      </c>
      <c r="C13" s="640">
        <v>3</v>
      </c>
      <c r="D13" s="640">
        <v>2</v>
      </c>
      <c r="E13" s="640">
        <v>1</v>
      </c>
      <c r="F13" s="640">
        <v>1029</v>
      </c>
      <c r="G13" s="640">
        <v>100</v>
      </c>
      <c r="H13" s="640">
        <v>112</v>
      </c>
      <c r="I13" s="640">
        <v>210</v>
      </c>
      <c r="J13" s="640">
        <v>121</v>
      </c>
      <c r="K13" s="641">
        <v>317</v>
      </c>
    </row>
    <row r="14" spans="1:11">
      <c r="A14" s="642"/>
      <c r="B14" s="574"/>
      <c r="C14" s="640"/>
      <c r="D14" s="640"/>
      <c r="E14" s="640"/>
      <c r="F14" s="640"/>
      <c r="G14" s="640"/>
      <c r="H14" s="640"/>
      <c r="I14" s="640"/>
      <c r="J14" s="640"/>
      <c r="K14" s="641"/>
    </row>
    <row r="15" spans="1:11">
      <c r="A15" s="160" t="s">
        <v>793</v>
      </c>
      <c r="B15" s="509" t="s">
        <v>22</v>
      </c>
      <c r="C15" s="640">
        <v>3</v>
      </c>
      <c r="D15" s="640">
        <v>2</v>
      </c>
      <c r="E15" s="640">
        <v>1</v>
      </c>
      <c r="F15" s="640">
        <v>1028</v>
      </c>
      <c r="G15" s="640">
        <v>99</v>
      </c>
      <c r="H15" s="640">
        <v>113</v>
      </c>
      <c r="I15" s="640">
        <v>207</v>
      </c>
      <c r="J15" s="640">
        <v>121</v>
      </c>
      <c r="K15" s="641">
        <v>316</v>
      </c>
    </row>
    <row r="16" spans="1:11">
      <c r="A16" s="160"/>
      <c r="B16" s="509" t="s">
        <v>25</v>
      </c>
      <c r="C16" s="640">
        <v>3</v>
      </c>
      <c r="D16" s="640">
        <v>2</v>
      </c>
      <c r="E16" s="640">
        <v>1</v>
      </c>
      <c r="F16" s="640">
        <v>1024</v>
      </c>
      <c r="G16" s="640">
        <v>97</v>
      </c>
      <c r="H16" s="640">
        <v>112</v>
      </c>
      <c r="I16" s="640">
        <v>204</v>
      </c>
      <c r="J16" s="640">
        <v>123</v>
      </c>
      <c r="K16" s="641">
        <v>314</v>
      </c>
    </row>
    <row r="17" spans="1:11">
      <c r="A17" s="160"/>
      <c r="B17" s="509" t="s">
        <v>16</v>
      </c>
      <c r="C17" s="640">
        <v>1</v>
      </c>
      <c r="D17" s="640">
        <v>1</v>
      </c>
      <c r="E17" s="640" t="s">
        <v>264</v>
      </c>
      <c r="F17" s="640">
        <v>570</v>
      </c>
      <c r="G17" s="640">
        <v>45</v>
      </c>
      <c r="H17" s="640">
        <v>65</v>
      </c>
      <c r="I17" s="640">
        <v>33</v>
      </c>
      <c r="J17" s="640">
        <v>75</v>
      </c>
      <c r="K17" s="641">
        <v>240</v>
      </c>
    </row>
    <row r="18" spans="1:11">
      <c r="A18" s="160"/>
      <c r="B18" s="509" t="s">
        <v>19</v>
      </c>
      <c r="C18" s="640">
        <v>1</v>
      </c>
      <c r="D18" s="640">
        <v>1</v>
      </c>
      <c r="E18" s="640" t="s">
        <v>264</v>
      </c>
      <c r="F18" s="640">
        <v>567</v>
      </c>
      <c r="G18" s="640">
        <v>45</v>
      </c>
      <c r="H18" s="640">
        <v>65</v>
      </c>
      <c r="I18" s="640">
        <v>33</v>
      </c>
      <c r="J18" s="640">
        <v>74</v>
      </c>
      <c r="K18" s="641">
        <v>238</v>
      </c>
    </row>
    <row r="19" spans="1:11">
      <c r="A19" s="42"/>
      <c r="B19" s="1000"/>
      <c r="C19" s="621"/>
      <c r="D19" s="621"/>
      <c r="E19" s="621"/>
      <c r="F19" s="621"/>
      <c r="G19" s="621"/>
      <c r="H19" s="621"/>
      <c r="I19" s="621"/>
      <c r="J19" s="621"/>
      <c r="K19" s="402"/>
    </row>
    <row r="20" spans="1:11">
      <c r="A20" s="160" t="s">
        <v>1256</v>
      </c>
      <c r="B20" s="509" t="s">
        <v>22</v>
      </c>
      <c r="C20" s="640">
        <v>1</v>
      </c>
      <c r="D20" s="640">
        <v>1</v>
      </c>
      <c r="E20" s="640" t="s">
        <v>264</v>
      </c>
      <c r="F20" s="640">
        <v>563</v>
      </c>
      <c r="G20" s="640">
        <v>45</v>
      </c>
      <c r="H20" s="640">
        <v>63</v>
      </c>
      <c r="I20" s="640">
        <v>34</v>
      </c>
      <c r="J20" s="640">
        <v>73</v>
      </c>
      <c r="K20" s="641">
        <v>237</v>
      </c>
    </row>
    <row r="21" spans="1:11">
      <c r="A21" s="643"/>
      <c r="B21" s="644" t="s">
        <v>60</v>
      </c>
      <c r="C21" s="482">
        <v>33.299999999999997</v>
      </c>
      <c r="D21" s="482">
        <v>50</v>
      </c>
      <c r="E21" s="482" t="s">
        <v>12</v>
      </c>
      <c r="F21" s="482">
        <v>54.8</v>
      </c>
      <c r="G21" s="482">
        <v>45.5</v>
      </c>
      <c r="H21" s="482">
        <v>55.8</v>
      </c>
      <c r="I21" s="482">
        <v>16.399999999999999</v>
      </c>
      <c r="J21" s="482">
        <v>60.3</v>
      </c>
      <c r="K21" s="483">
        <v>75</v>
      </c>
    </row>
    <row r="22" spans="1:11">
      <c r="A22" s="643"/>
      <c r="B22" s="644" t="s">
        <v>143</v>
      </c>
      <c r="C22" s="482">
        <v>100</v>
      </c>
      <c r="D22" s="482">
        <v>100</v>
      </c>
      <c r="E22" s="482" t="s">
        <v>12</v>
      </c>
      <c r="F22" s="482">
        <v>99.3</v>
      </c>
      <c r="G22" s="482">
        <v>100</v>
      </c>
      <c r="H22" s="482">
        <v>96.9</v>
      </c>
      <c r="I22" s="482">
        <v>103</v>
      </c>
      <c r="J22" s="482">
        <v>98.6</v>
      </c>
      <c r="K22" s="483">
        <v>99.6</v>
      </c>
    </row>
    <row r="23" spans="1:11">
      <c r="A23" s="1252" t="s">
        <v>794</v>
      </c>
      <c r="B23" s="1252"/>
      <c r="C23" s="1252"/>
      <c r="D23" s="1252"/>
      <c r="E23" s="1252"/>
      <c r="F23" s="1252"/>
      <c r="G23" s="1252"/>
      <c r="H23" s="1252"/>
      <c r="I23" s="1252"/>
      <c r="J23" s="1252"/>
      <c r="K23" s="1252"/>
    </row>
    <row r="24" spans="1:11">
      <c r="A24" s="1757" t="s">
        <v>795</v>
      </c>
      <c r="B24" s="1757"/>
      <c r="C24" s="1757"/>
      <c r="D24" s="1757"/>
      <c r="E24" s="1757"/>
      <c r="F24" s="1757"/>
      <c r="G24" s="1757"/>
      <c r="H24" s="1757"/>
      <c r="I24" s="1757"/>
      <c r="J24" s="1757"/>
      <c r="K24" s="1757"/>
    </row>
  </sheetData>
  <mergeCells count="18">
    <mergeCell ref="A24:K24"/>
    <mergeCell ref="G6:G11"/>
    <mergeCell ref="H6:H11"/>
    <mergeCell ref="I6:I11"/>
    <mergeCell ref="J6:J11"/>
    <mergeCell ref="K6:K11"/>
    <mergeCell ref="A23:K23"/>
    <mergeCell ref="A5:B11"/>
    <mergeCell ref="C5:C11"/>
    <mergeCell ref="F5:F11"/>
    <mergeCell ref="D6:D11"/>
    <mergeCell ref="E6:E11"/>
    <mergeCell ref="A4:G4"/>
    <mergeCell ref="A1:G1"/>
    <mergeCell ref="J1:K1"/>
    <mergeCell ref="A2:G2"/>
    <mergeCell ref="J2:K2"/>
    <mergeCell ref="A3:G3"/>
  </mergeCells>
  <hyperlinks>
    <hyperlink ref="J1" location="'Spis tablic     List of tables'!A68" display="Powrót do spisu tablic"/>
    <hyperlink ref="J2" location="'Spis tablic     List of tables'!A68" display="Return to list of tables"/>
    <hyperlink ref="J1:K2" location="'Spis tablic     List of tables'!A71" display="Powrót do spisu tablic"/>
  </hyperlinks>
  <pageMargins left="0.7" right="0.7" top="0.75" bottom="0.75" header="0.3" footer="0.3"/>
  <pageSetup paperSize="9"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21"/>
  <sheetViews>
    <sheetView showGridLines="0" zoomScaleNormal="100" workbookViewId="0">
      <selection sqref="A1:B1"/>
    </sheetView>
  </sheetViews>
  <sheetFormatPr defaultRowHeight="15"/>
  <cols>
    <col min="1" max="1" width="6.42578125" customWidth="1"/>
    <col min="2" max="2" width="17.85546875" customWidth="1"/>
    <col min="3" max="13" width="11" customWidth="1"/>
  </cols>
  <sheetData>
    <row r="1" spans="1:13" ht="15.75">
      <c r="A1" s="1247" t="s">
        <v>47</v>
      </c>
      <c r="B1" s="1247"/>
      <c r="C1" s="65"/>
      <c r="D1" s="66"/>
      <c r="E1" s="66"/>
      <c r="F1" s="66"/>
      <c r="G1" s="66"/>
      <c r="H1" s="66"/>
      <c r="I1" s="66"/>
      <c r="J1" s="67"/>
      <c r="K1" s="68"/>
      <c r="L1" s="1292" t="s">
        <v>1</v>
      </c>
      <c r="M1" s="1292"/>
    </row>
    <row r="2" spans="1:13">
      <c r="A2" s="1296" t="s">
        <v>48</v>
      </c>
      <c r="B2" s="1296"/>
      <c r="C2" s="69"/>
      <c r="D2" s="66"/>
      <c r="E2" s="66"/>
      <c r="F2" s="66"/>
      <c r="G2" s="66"/>
      <c r="H2" s="66"/>
      <c r="I2" s="66"/>
      <c r="J2" s="67"/>
      <c r="K2" s="68"/>
      <c r="L2" s="1275" t="s">
        <v>3</v>
      </c>
      <c r="M2" s="1275"/>
    </row>
    <row r="3" spans="1:13">
      <c r="A3" s="69"/>
      <c r="B3" s="69"/>
      <c r="C3" s="69"/>
      <c r="D3" s="66"/>
      <c r="E3" s="66"/>
      <c r="F3" s="66"/>
      <c r="G3" s="66"/>
      <c r="H3" s="66"/>
      <c r="I3" s="66"/>
      <c r="J3" s="67"/>
      <c r="K3" s="70"/>
      <c r="L3" s="70"/>
      <c r="M3" s="66"/>
    </row>
    <row r="4" spans="1:13">
      <c r="A4" s="1297" t="s">
        <v>49</v>
      </c>
      <c r="B4" s="1297"/>
      <c r="C4" s="1297"/>
      <c r="D4" s="1297"/>
      <c r="E4" s="1297"/>
      <c r="F4" s="71"/>
      <c r="G4" s="72"/>
      <c r="H4" s="72"/>
      <c r="I4" s="67"/>
      <c r="J4" s="67"/>
      <c r="K4" s="67"/>
      <c r="L4" s="67"/>
      <c r="M4" s="67"/>
    </row>
    <row r="5" spans="1:13">
      <c r="A5" s="1295" t="s">
        <v>50</v>
      </c>
      <c r="B5" s="1295"/>
      <c r="C5" s="1295"/>
      <c r="D5" s="1295"/>
      <c r="E5" s="1295"/>
      <c r="F5" s="55"/>
      <c r="G5" s="72"/>
      <c r="H5" s="72"/>
      <c r="I5" s="67"/>
      <c r="J5" s="67"/>
      <c r="K5" s="67"/>
      <c r="L5" s="67"/>
      <c r="M5" s="67"/>
    </row>
    <row r="6" spans="1:13">
      <c r="A6" s="1242" t="s">
        <v>51</v>
      </c>
      <c r="B6" s="1243"/>
      <c r="C6" s="1231" t="s">
        <v>52</v>
      </c>
      <c r="D6" s="1231" t="s">
        <v>53</v>
      </c>
      <c r="E6" s="1231" t="s">
        <v>54</v>
      </c>
      <c r="F6" s="1233" t="s">
        <v>55</v>
      </c>
      <c r="G6" s="73"/>
      <c r="H6" s="1231" t="s">
        <v>56</v>
      </c>
      <c r="I6" s="1231" t="s">
        <v>53</v>
      </c>
      <c r="J6" s="1231" t="s">
        <v>57</v>
      </c>
      <c r="K6" s="1233" t="s">
        <v>55</v>
      </c>
      <c r="L6" s="73"/>
      <c r="M6" s="1233" t="s">
        <v>58</v>
      </c>
    </row>
    <row r="7" spans="1:13">
      <c r="A7" s="1244"/>
      <c r="B7" s="1245"/>
      <c r="C7" s="1232"/>
      <c r="D7" s="1232"/>
      <c r="E7" s="1232"/>
      <c r="F7" s="1232"/>
      <c r="G7" s="1237" t="s">
        <v>1168</v>
      </c>
      <c r="H7" s="1232"/>
      <c r="I7" s="1232"/>
      <c r="J7" s="1232"/>
      <c r="K7" s="1232"/>
      <c r="L7" s="1237" t="s">
        <v>1169</v>
      </c>
      <c r="M7" s="1234"/>
    </row>
    <row r="8" spans="1:13">
      <c r="A8" s="1244"/>
      <c r="B8" s="1245"/>
      <c r="C8" s="1232"/>
      <c r="D8" s="1232"/>
      <c r="E8" s="1232"/>
      <c r="F8" s="1232"/>
      <c r="G8" s="1232"/>
      <c r="H8" s="1232"/>
      <c r="I8" s="1232"/>
      <c r="J8" s="1232"/>
      <c r="K8" s="1232"/>
      <c r="L8" s="1232"/>
      <c r="M8" s="1234"/>
    </row>
    <row r="9" spans="1:13">
      <c r="A9" s="1244"/>
      <c r="B9" s="1245"/>
      <c r="C9" s="1232"/>
      <c r="D9" s="1232"/>
      <c r="E9" s="1232"/>
      <c r="F9" s="1232"/>
      <c r="G9" s="1232"/>
      <c r="H9" s="1232"/>
      <c r="I9" s="1232"/>
      <c r="J9" s="1232"/>
      <c r="K9" s="1235"/>
      <c r="L9" s="1235"/>
      <c r="M9" s="1234"/>
    </row>
    <row r="10" spans="1:13">
      <c r="A10" s="1244"/>
      <c r="B10" s="1245"/>
      <c r="C10" s="1298" t="s">
        <v>59</v>
      </c>
      <c r="D10" s="1301"/>
      <c r="E10" s="1301"/>
      <c r="F10" s="1301"/>
      <c r="G10" s="1301"/>
      <c r="H10" s="1301"/>
      <c r="I10" s="1298" t="s">
        <v>1565</v>
      </c>
      <c r="J10" s="1298"/>
      <c r="K10" s="1298"/>
      <c r="L10" s="1298"/>
      <c r="M10" s="1299"/>
    </row>
    <row r="11" spans="1:13">
      <c r="A11" s="12"/>
      <c r="B11" s="13"/>
      <c r="C11" s="74"/>
      <c r="D11" s="75"/>
      <c r="E11" s="75"/>
      <c r="F11" s="75"/>
      <c r="G11" s="75"/>
      <c r="H11" s="75"/>
      <c r="I11" s="74"/>
      <c r="J11" s="74"/>
      <c r="K11" s="74"/>
      <c r="L11" s="74"/>
      <c r="M11" s="76"/>
    </row>
    <row r="12" spans="1:13">
      <c r="A12" s="809">
        <v>2017</v>
      </c>
      <c r="B12" s="521" t="s">
        <v>11</v>
      </c>
      <c r="C12" s="1004">
        <v>2324251</v>
      </c>
      <c r="D12" s="1004">
        <v>12594</v>
      </c>
      <c r="E12" s="1004">
        <v>27481</v>
      </c>
      <c r="F12" s="1004">
        <v>21650</v>
      </c>
      <c r="G12" s="1004">
        <v>104</v>
      </c>
      <c r="H12" s="1004">
        <v>5831</v>
      </c>
      <c r="I12" s="380">
        <v>5.43</v>
      </c>
      <c r="J12" s="380">
        <v>11.85</v>
      </c>
      <c r="K12" s="380">
        <v>9.33</v>
      </c>
      <c r="L12" s="380">
        <v>3.78</v>
      </c>
      <c r="M12" s="1006">
        <v>2.5099999999999998</v>
      </c>
    </row>
    <row r="13" spans="1:13">
      <c r="A13" s="1007">
        <v>2018</v>
      </c>
      <c r="B13" s="521" t="s">
        <v>11</v>
      </c>
      <c r="C13" s="1004">
        <v>2333523</v>
      </c>
      <c r="D13" s="1004">
        <v>12473</v>
      </c>
      <c r="E13" s="1004">
        <v>26498</v>
      </c>
      <c r="F13" s="1004">
        <v>22395</v>
      </c>
      <c r="G13" s="1004">
        <v>107</v>
      </c>
      <c r="H13" s="1004">
        <v>4103</v>
      </c>
      <c r="I13" s="380">
        <v>5.36</v>
      </c>
      <c r="J13" s="380">
        <v>11.38</v>
      </c>
      <c r="K13" s="380">
        <v>9.6199999999999992</v>
      </c>
      <c r="L13" s="380">
        <v>4.04</v>
      </c>
      <c r="M13" s="1006">
        <v>1.76</v>
      </c>
    </row>
    <row r="14" spans="1:13">
      <c r="A14" s="1005"/>
      <c r="B14" s="982" t="s">
        <v>60</v>
      </c>
      <c r="C14" s="1008">
        <v>100.4</v>
      </c>
      <c r="D14" s="1008">
        <v>99</v>
      </c>
      <c r="E14" s="1008">
        <v>96.4</v>
      </c>
      <c r="F14" s="1008">
        <v>103.4</v>
      </c>
      <c r="G14" s="1008">
        <v>102.9</v>
      </c>
      <c r="H14" s="1008" t="s">
        <v>12</v>
      </c>
      <c r="I14" s="1008">
        <v>98.7</v>
      </c>
      <c r="J14" s="1008">
        <v>96</v>
      </c>
      <c r="K14" s="1008">
        <v>103.1</v>
      </c>
      <c r="L14" s="1008">
        <v>106.9</v>
      </c>
      <c r="M14" s="1009" t="s">
        <v>12</v>
      </c>
    </row>
    <row r="15" spans="1:13">
      <c r="A15" s="77"/>
      <c r="B15" s="78"/>
      <c r="C15" s="81"/>
      <c r="D15" s="79"/>
      <c r="E15" s="79"/>
      <c r="F15" s="79"/>
      <c r="G15" s="79"/>
      <c r="H15" s="79"/>
      <c r="I15" s="79"/>
      <c r="J15" s="79"/>
      <c r="K15" s="79"/>
      <c r="L15" s="79"/>
      <c r="M15" s="80"/>
    </row>
    <row r="16" spans="1:13">
      <c r="A16" s="42">
        <v>2016</v>
      </c>
      <c r="B16" s="43" t="s">
        <v>61</v>
      </c>
      <c r="C16" s="82">
        <v>2311469</v>
      </c>
      <c r="D16" s="83">
        <v>4580</v>
      </c>
      <c r="E16" s="83">
        <v>12718</v>
      </c>
      <c r="F16" s="83">
        <v>10768</v>
      </c>
      <c r="G16" s="83">
        <v>47</v>
      </c>
      <c r="H16" s="83">
        <v>1950</v>
      </c>
      <c r="I16" s="84">
        <v>3.97</v>
      </c>
      <c r="J16" s="84">
        <v>11.02</v>
      </c>
      <c r="K16" s="84">
        <v>9.33</v>
      </c>
      <c r="L16" s="84">
        <v>3.7</v>
      </c>
      <c r="M16" s="85">
        <v>1.69</v>
      </c>
    </row>
    <row r="17" spans="1:13">
      <c r="A17" s="42">
        <v>2017</v>
      </c>
      <c r="B17" s="43" t="s">
        <v>61</v>
      </c>
      <c r="C17" s="82">
        <v>2319735</v>
      </c>
      <c r="D17" s="83">
        <v>4448</v>
      </c>
      <c r="E17" s="83">
        <v>13708</v>
      </c>
      <c r="F17" s="83">
        <v>11204</v>
      </c>
      <c r="G17" s="83">
        <v>52</v>
      </c>
      <c r="H17" s="83">
        <v>2504</v>
      </c>
      <c r="I17" s="84">
        <v>3.84</v>
      </c>
      <c r="J17" s="84">
        <v>11.83</v>
      </c>
      <c r="K17" s="84">
        <v>9.67</v>
      </c>
      <c r="L17" s="84">
        <v>3.79</v>
      </c>
      <c r="M17" s="85">
        <v>2.16</v>
      </c>
    </row>
    <row r="18" spans="1:13">
      <c r="A18" s="42">
        <v>2018</v>
      </c>
      <c r="B18" s="43" t="s">
        <v>61</v>
      </c>
      <c r="C18" s="82">
        <v>2328214</v>
      </c>
      <c r="D18" s="83">
        <v>4460</v>
      </c>
      <c r="E18" s="83">
        <v>13342</v>
      </c>
      <c r="F18" s="83">
        <v>11582</v>
      </c>
      <c r="G18" s="83">
        <v>52</v>
      </c>
      <c r="H18" s="83">
        <v>1760</v>
      </c>
      <c r="I18" s="84">
        <v>3.84</v>
      </c>
      <c r="J18" s="84">
        <v>11.47</v>
      </c>
      <c r="K18" s="84">
        <v>9.9600000000000009</v>
      </c>
      <c r="L18" s="84">
        <v>3.9</v>
      </c>
      <c r="M18" s="85">
        <v>1.51</v>
      </c>
    </row>
    <row r="19" spans="1:13">
      <c r="A19" s="77"/>
      <c r="B19" s="78" t="s">
        <v>60</v>
      </c>
      <c r="C19" s="86">
        <v>100.4</v>
      </c>
      <c r="D19" s="86">
        <v>100.3</v>
      </c>
      <c r="E19" s="86">
        <v>97.3</v>
      </c>
      <c r="F19" s="86">
        <v>103.4</v>
      </c>
      <c r="G19" s="86">
        <v>100</v>
      </c>
      <c r="H19" s="86" t="s">
        <v>12</v>
      </c>
      <c r="I19" s="86">
        <v>100</v>
      </c>
      <c r="J19" s="86">
        <v>97</v>
      </c>
      <c r="K19" s="86">
        <v>103</v>
      </c>
      <c r="L19" s="86">
        <v>102.9</v>
      </c>
      <c r="M19" s="87" t="s">
        <v>12</v>
      </c>
    </row>
    <row r="20" spans="1:13" ht="33" customHeight="1">
      <c r="A20" s="1300" t="s">
        <v>62</v>
      </c>
      <c r="B20" s="1300"/>
      <c r="C20" s="1300"/>
      <c r="D20" s="1300"/>
      <c r="E20" s="1300"/>
      <c r="F20" s="1300"/>
      <c r="G20" s="1300"/>
      <c r="H20" s="1300"/>
      <c r="I20" s="1300"/>
      <c r="J20" s="1300"/>
      <c r="K20" s="1300"/>
      <c r="L20" s="1300"/>
      <c r="M20" s="1300"/>
    </row>
    <row r="21" spans="1:13">
      <c r="A21" s="1271" t="s">
        <v>1566</v>
      </c>
      <c r="B21" s="1253"/>
      <c r="C21" s="1253"/>
      <c r="D21" s="1253"/>
      <c r="E21" s="1253"/>
      <c r="F21" s="1253"/>
      <c r="G21" s="1253"/>
      <c r="H21" s="1253"/>
      <c r="I21" s="1253"/>
      <c r="J21" s="1253"/>
      <c r="K21" s="1253"/>
      <c r="L21" s="1253"/>
      <c r="M21" s="1253"/>
    </row>
  </sheetData>
  <mergeCells count="22">
    <mergeCell ref="I10:M10"/>
    <mergeCell ref="A20:M20"/>
    <mergeCell ref="A21:M21"/>
    <mergeCell ref="I6:I9"/>
    <mergeCell ref="J6:J9"/>
    <mergeCell ref="K6:K9"/>
    <mergeCell ref="M6:M9"/>
    <mergeCell ref="G7:G9"/>
    <mergeCell ref="L7:L9"/>
    <mergeCell ref="A6:B10"/>
    <mergeCell ref="C6:C9"/>
    <mergeCell ref="D6:D9"/>
    <mergeCell ref="E6:E9"/>
    <mergeCell ref="F6:F9"/>
    <mergeCell ref="H6:H9"/>
    <mergeCell ref="C10:H10"/>
    <mergeCell ref="A5:E5"/>
    <mergeCell ref="A1:B1"/>
    <mergeCell ref="L1:M1"/>
    <mergeCell ref="A2:B2"/>
    <mergeCell ref="L2:M2"/>
    <mergeCell ref="A4:E4"/>
  </mergeCells>
  <hyperlinks>
    <hyperlink ref="L1" location="'Spis tablic     List of tables'!A11" display="Powrót do spisu tablic"/>
    <hyperlink ref="L2" location="'Spis tablic     List of tables'!A11" display="Return to list of tables"/>
    <hyperlink ref="L1:M2" location="'Spis tablic     List of tables'!A9" display="Powrót do spisu tablic"/>
  </hyperlinks>
  <pageMargins left="0.7" right="0.7" top="0.75" bottom="0.75" header="0.3" footer="0.3"/>
  <pageSetup paperSize="9" scale="9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O26"/>
  <sheetViews>
    <sheetView showGridLines="0" zoomScaleNormal="100" workbookViewId="0">
      <selection sqref="A1:K1"/>
    </sheetView>
  </sheetViews>
  <sheetFormatPr defaultRowHeight="15"/>
  <cols>
    <col min="1" max="1" width="6.42578125" customWidth="1"/>
    <col min="2" max="2" width="17.85546875" customWidth="1"/>
    <col min="3" max="3" width="9.42578125" customWidth="1"/>
    <col min="4" max="4" width="12.7109375" customWidth="1"/>
    <col min="5" max="5" width="9.42578125" customWidth="1"/>
    <col min="6" max="6" width="11.85546875" customWidth="1"/>
    <col min="7" max="7" width="16.140625" customWidth="1"/>
    <col min="8" max="8" width="14.140625" customWidth="1"/>
    <col min="9" max="9" width="9.42578125" customWidth="1"/>
    <col min="10" max="10" width="13.85546875" customWidth="1"/>
    <col min="11" max="11" width="13.28515625" customWidth="1"/>
    <col min="12" max="12" width="12" customWidth="1"/>
    <col min="13" max="13" width="13.5703125" customWidth="1"/>
    <col min="14" max="14" width="12.42578125" customWidth="1"/>
    <col min="15" max="15" width="11.5703125" customWidth="1"/>
  </cols>
  <sheetData>
    <row r="1" spans="1:15">
      <c r="A1" s="1251" t="s">
        <v>796</v>
      </c>
      <c r="B1" s="1251"/>
      <c r="C1" s="1251"/>
      <c r="D1" s="1251"/>
      <c r="E1" s="1251"/>
      <c r="F1" s="1251"/>
      <c r="G1" s="1251"/>
      <c r="H1" s="1251"/>
      <c r="I1" s="1251"/>
      <c r="J1" s="1251"/>
      <c r="K1" s="1251"/>
      <c r="M1" s="526"/>
      <c r="N1" s="1668" t="s">
        <v>1</v>
      </c>
      <c r="O1" s="1668"/>
    </row>
    <row r="2" spans="1:15">
      <c r="A2" s="1372" t="s">
        <v>786</v>
      </c>
      <c r="B2" s="1372"/>
      <c r="C2" s="1372"/>
      <c r="D2" s="1372"/>
      <c r="E2" s="1372"/>
      <c r="F2" s="1372"/>
      <c r="G2" s="1372"/>
      <c r="H2" s="1372"/>
      <c r="I2" s="1372"/>
      <c r="J2" s="1372"/>
      <c r="K2" s="1372"/>
      <c r="M2" s="526"/>
      <c r="N2" s="1669" t="s">
        <v>3</v>
      </c>
      <c r="O2" s="1669"/>
    </row>
    <row r="3" spans="1:15">
      <c r="A3" s="1373" t="s">
        <v>797</v>
      </c>
      <c r="B3" s="1373"/>
      <c r="C3" s="1373"/>
      <c r="D3" s="1373"/>
      <c r="E3" s="1373"/>
      <c r="F3" s="1373"/>
      <c r="G3" s="1373"/>
      <c r="H3" s="1373"/>
      <c r="I3" s="1373"/>
      <c r="J3" s="1373"/>
      <c r="K3" s="1373"/>
    </row>
    <row r="4" spans="1:15">
      <c r="A4" s="1396" t="s">
        <v>788</v>
      </c>
      <c r="B4" s="1396"/>
      <c r="C4" s="1396"/>
      <c r="D4" s="1396"/>
      <c r="E4" s="1396"/>
      <c r="F4" s="1396"/>
      <c r="G4" s="1396"/>
      <c r="H4" s="1396"/>
      <c r="I4" s="1396"/>
      <c r="J4" s="1396"/>
      <c r="K4" s="1396"/>
    </row>
    <row r="5" spans="1:15">
      <c r="A5" s="1276" t="s">
        <v>798</v>
      </c>
      <c r="B5" s="1242"/>
      <c r="C5" s="1233" t="s">
        <v>1739</v>
      </c>
      <c r="D5" s="1758"/>
      <c r="E5" s="1758"/>
      <c r="F5" s="1758"/>
      <c r="G5" s="1758"/>
      <c r="H5" s="1758"/>
      <c r="I5" s="1758"/>
      <c r="J5" s="1758"/>
      <c r="K5" s="1758"/>
      <c r="L5" s="1758"/>
      <c r="M5" s="1758"/>
      <c r="N5" s="1759"/>
      <c r="O5" s="1233" t="s">
        <v>1737</v>
      </c>
    </row>
    <row r="6" spans="1:15">
      <c r="A6" s="1277"/>
      <c r="B6" s="1244"/>
      <c r="C6" s="1760"/>
      <c r="D6" s="1761"/>
      <c r="E6" s="1761"/>
      <c r="F6" s="1761"/>
      <c r="G6" s="1761"/>
      <c r="H6" s="1761"/>
      <c r="I6" s="1761"/>
      <c r="J6" s="1761"/>
      <c r="K6" s="1761"/>
      <c r="L6" s="1761"/>
      <c r="M6" s="1761"/>
      <c r="N6" s="1762"/>
      <c r="O6" s="1626"/>
    </row>
    <row r="7" spans="1:15">
      <c r="A7" s="1277"/>
      <c r="B7" s="1244"/>
      <c r="C7" s="1233"/>
      <c r="D7" s="1283"/>
      <c r="E7" s="1233" t="s">
        <v>1738</v>
      </c>
      <c r="F7" s="1282"/>
      <c r="G7" s="1282"/>
      <c r="H7" s="1282"/>
      <c r="I7" s="1282"/>
      <c r="J7" s="1282"/>
      <c r="K7" s="1282"/>
      <c r="L7" s="1282"/>
      <c r="M7" s="1282"/>
      <c r="N7" s="1283"/>
      <c r="O7" s="1626"/>
    </row>
    <row r="8" spans="1:15">
      <c r="A8" s="1277"/>
      <c r="B8" s="1244"/>
      <c r="C8" s="1626"/>
      <c r="D8" s="1285"/>
      <c r="E8" s="1255"/>
      <c r="F8" s="1288"/>
      <c r="G8" s="1288"/>
      <c r="H8" s="1288"/>
      <c r="I8" s="1288"/>
      <c r="J8" s="1288"/>
      <c r="K8" s="1288"/>
      <c r="L8" s="1288"/>
      <c r="M8" s="1288"/>
      <c r="N8" s="1289"/>
      <c r="O8" s="1626"/>
    </row>
    <row r="9" spans="1:15">
      <c r="A9" s="1277"/>
      <c r="B9" s="1244"/>
      <c r="C9" s="1691" t="s">
        <v>799</v>
      </c>
      <c r="D9" s="1231" t="s">
        <v>1729</v>
      </c>
      <c r="E9" s="1691" t="s">
        <v>800</v>
      </c>
      <c r="F9" s="1231" t="s">
        <v>1730</v>
      </c>
      <c r="G9" s="1231" t="s">
        <v>1726</v>
      </c>
      <c r="H9" s="1233" t="s">
        <v>1731</v>
      </c>
      <c r="I9" s="1233" t="s">
        <v>801</v>
      </c>
      <c r="J9" s="645"/>
      <c r="K9" s="646"/>
      <c r="L9" s="1410" t="s">
        <v>1734</v>
      </c>
      <c r="M9" s="645"/>
      <c r="N9" s="73"/>
      <c r="O9" s="1626"/>
    </row>
    <row r="10" spans="1:15">
      <c r="A10" s="1277"/>
      <c r="B10" s="1244"/>
      <c r="C10" s="1691"/>
      <c r="D10" s="1691"/>
      <c r="E10" s="1691"/>
      <c r="F10" s="1691"/>
      <c r="G10" s="1691"/>
      <c r="H10" s="1626"/>
      <c r="I10" s="1626"/>
      <c r="J10" s="1374" t="s">
        <v>1732</v>
      </c>
      <c r="K10" s="1374" t="s">
        <v>1733</v>
      </c>
      <c r="L10" s="1628"/>
      <c r="M10" s="1374" t="s">
        <v>1735</v>
      </c>
      <c r="N10" s="1629" t="s">
        <v>1736</v>
      </c>
      <c r="O10" s="1626"/>
    </row>
    <row r="11" spans="1:15">
      <c r="A11" s="1277"/>
      <c r="B11" s="1244"/>
      <c r="C11" s="1691"/>
      <c r="D11" s="1691"/>
      <c r="E11" s="1691"/>
      <c r="F11" s="1691"/>
      <c r="G11" s="1691"/>
      <c r="H11" s="1626"/>
      <c r="I11" s="1626"/>
      <c r="J11" s="1627"/>
      <c r="K11" s="1627"/>
      <c r="L11" s="1628"/>
      <c r="M11" s="1627"/>
      <c r="N11" s="1630"/>
      <c r="O11" s="1626"/>
    </row>
    <row r="12" spans="1:15">
      <c r="A12" s="1277"/>
      <c r="B12" s="1244"/>
      <c r="C12" s="1691"/>
      <c r="D12" s="1691"/>
      <c r="E12" s="1691"/>
      <c r="F12" s="1691"/>
      <c r="G12" s="1691"/>
      <c r="H12" s="1626"/>
      <c r="I12" s="1626"/>
      <c r="J12" s="1627"/>
      <c r="K12" s="1627"/>
      <c r="L12" s="1628"/>
      <c r="M12" s="1627"/>
      <c r="N12" s="1630"/>
      <c r="O12" s="1626"/>
    </row>
    <row r="13" spans="1:15" ht="63.75" customHeight="1">
      <c r="A13" s="1277"/>
      <c r="B13" s="1244"/>
      <c r="C13" s="1691"/>
      <c r="D13" s="1691"/>
      <c r="E13" s="1691"/>
      <c r="F13" s="1691"/>
      <c r="G13" s="1691"/>
      <c r="H13" s="1626"/>
      <c r="I13" s="1626"/>
      <c r="J13" s="1627"/>
      <c r="K13" s="1627"/>
      <c r="L13" s="1628"/>
      <c r="M13" s="1627"/>
      <c r="N13" s="1630"/>
      <c r="O13" s="1626"/>
    </row>
    <row r="14" spans="1:15">
      <c r="A14" s="647"/>
      <c r="B14" s="648"/>
      <c r="C14" s="649"/>
      <c r="D14" s="649"/>
      <c r="E14" s="649"/>
      <c r="F14" s="649"/>
      <c r="G14" s="649"/>
      <c r="H14" s="649"/>
      <c r="I14" s="649"/>
      <c r="J14" s="649"/>
      <c r="K14" s="649"/>
      <c r="L14" s="649"/>
      <c r="M14" s="649"/>
      <c r="N14" s="649"/>
      <c r="O14" s="650"/>
    </row>
    <row r="15" spans="1:15">
      <c r="A15" s="160" t="s">
        <v>792</v>
      </c>
      <c r="B15" s="509" t="s">
        <v>19</v>
      </c>
      <c r="C15" s="651">
        <v>34613</v>
      </c>
      <c r="D15" s="651">
        <v>5015</v>
      </c>
      <c r="E15" s="651">
        <v>6117</v>
      </c>
      <c r="F15" s="651">
        <v>4538</v>
      </c>
      <c r="G15" s="651">
        <v>8439</v>
      </c>
      <c r="H15" s="651">
        <v>1952</v>
      </c>
      <c r="I15" s="651">
        <v>865</v>
      </c>
      <c r="J15" s="651">
        <v>11</v>
      </c>
      <c r="K15" s="651">
        <v>130</v>
      </c>
      <c r="L15" s="651">
        <v>29609</v>
      </c>
      <c r="M15" s="651">
        <v>3</v>
      </c>
      <c r="N15" s="651">
        <v>4786</v>
      </c>
      <c r="O15" s="1001">
        <v>206663</v>
      </c>
    </row>
    <row r="16" spans="1:15">
      <c r="A16" s="160"/>
      <c r="B16" s="509"/>
      <c r="C16" s="651"/>
      <c r="D16" s="651"/>
      <c r="E16" s="651"/>
      <c r="F16" s="651"/>
      <c r="G16" s="651"/>
      <c r="H16" s="651"/>
      <c r="I16" s="651"/>
      <c r="J16" s="651"/>
      <c r="K16" s="651"/>
      <c r="L16" s="651"/>
      <c r="M16" s="651"/>
      <c r="N16" s="1001"/>
      <c r="O16" s="1001"/>
    </row>
    <row r="17" spans="1:15">
      <c r="A17" s="160" t="s">
        <v>793</v>
      </c>
      <c r="B17" s="509" t="s">
        <v>22</v>
      </c>
      <c r="C17" s="651">
        <v>34977</v>
      </c>
      <c r="D17" s="651">
        <v>4987</v>
      </c>
      <c r="E17" s="651">
        <v>6090</v>
      </c>
      <c r="F17" s="651">
        <v>4604</v>
      </c>
      <c r="G17" s="651">
        <v>8459</v>
      </c>
      <c r="H17" s="651">
        <v>2004</v>
      </c>
      <c r="I17" s="651">
        <v>864</v>
      </c>
      <c r="J17" s="651">
        <v>10</v>
      </c>
      <c r="K17" s="651">
        <v>128</v>
      </c>
      <c r="L17" s="651">
        <v>29884</v>
      </c>
      <c r="M17" s="651">
        <v>3</v>
      </c>
      <c r="N17" s="1001">
        <v>4749</v>
      </c>
      <c r="O17" s="1001">
        <v>207299</v>
      </c>
    </row>
    <row r="18" spans="1:15">
      <c r="A18" s="160"/>
      <c r="B18" s="509" t="s">
        <v>25</v>
      </c>
      <c r="C18" s="651">
        <v>35255</v>
      </c>
      <c r="D18" s="651">
        <v>4925</v>
      </c>
      <c r="E18" s="651">
        <v>6093</v>
      </c>
      <c r="F18" s="651">
        <v>4682</v>
      </c>
      <c r="G18" s="651">
        <v>8493</v>
      </c>
      <c r="H18" s="651">
        <v>2042</v>
      </c>
      <c r="I18" s="651">
        <v>863</v>
      </c>
      <c r="J18" s="651">
        <v>10</v>
      </c>
      <c r="K18" s="651">
        <v>127</v>
      </c>
      <c r="L18" s="651">
        <v>30030</v>
      </c>
      <c r="M18" s="651">
        <v>3</v>
      </c>
      <c r="N18" s="651">
        <v>4688</v>
      </c>
      <c r="O18" s="1001">
        <v>211035</v>
      </c>
    </row>
    <row r="19" spans="1:15">
      <c r="A19" s="160"/>
      <c r="B19" s="509" t="s">
        <v>16</v>
      </c>
      <c r="C19" s="651">
        <v>28456</v>
      </c>
      <c r="D19" s="651">
        <v>3315</v>
      </c>
      <c r="E19" s="651">
        <v>4614</v>
      </c>
      <c r="F19" s="651">
        <v>3764</v>
      </c>
      <c r="G19" s="651">
        <v>5738</v>
      </c>
      <c r="H19" s="651">
        <v>2008</v>
      </c>
      <c r="I19" s="651">
        <v>589</v>
      </c>
      <c r="J19" s="651">
        <v>8</v>
      </c>
      <c r="K19" s="651">
        <v>105</v>
      </c>
      <c r="L19" s="651">
        <v>23484</v>
      </c>
      <c r="M19" s="651">
        <v>2</v>
      </c>
      <c r="N19" s="651">
        <v>3098</v>
      </c>
      <c r="O19" s="1001">
        <v>213813</v>
      </c>
    </row>
    <row r="20" spans="1:15">
      <c r="A20" s="160"/>
      <c r="B20" s="509" t="s">
        <v>19</v>
      </c>
      <c r="C20" s="651">
        <v>28941</v>
      </c>
      <c r="D20" s="651">
        <v>3339</v>
      </c>
      <c r="E20" s="651">
        <v>4654</v>
      </c>
      <c r="F20" s="651">
        <v>3825</v>
      </c>
      <c r="G20" s="651">
        <v>5748</v>
      </c>
      <c r="H20" s="651">
        <v>2074</v>
      </c>
      <c r="I20" s="651">
        <v>589</v>
      </c>
      <c r="J20" s="651">
        <v>8</v>
      </c>
      <c r="K20" s="651">
        <v>103</v>
      </c>
      <c r="L20" s="651">
        <v>23864</v>
      </c>
      <c r="M20" s="651">
        <v>3</v>
      </c>
      <c r="N20" s="651">
        <v>3118</v>
      </c>
      <c r="O20" s="1001">
        <v>216050</v>
      </c>
    </row>
    <row r="21" spans="1:15">
      <c r="A21" s="160"/>
      <c r="B21" s="1000"/>
      <c r="C21" s="651"/>
      <c r="D21" s="651"/>
      <c r="E21" s="651"/>
      <c r="F21" s="651"/>
      <c r="G21" s="651"/>
      <c r="H21" s="651"/>
      <c r="I21" s="651"/>
      <c r="J21" s="651"/>
      <c r="K21" s="651"/>
      <c r="L21" s="651"/>
      <c r="M21" s="651"/>
      <c r="N21" s="651"/>
      <c r="O21" s="1001"/>
    </row>
    <row r="22" spans="1:15">
      <c r="A22" s="160" t="s">
        <v>1256</v>
      </c>
      <c r="B22" s="509" t="s">
        <v>22</v>
      </c>
      <c r="C22" s="651">
        <v>29348</v>
      </c>
      <c r="D22" s="651">
        <v>3309</v>
      </c>
      <c r="E22" s="651">
        <v>4661</v>
      </c>
      <c r="F22" s="651">
        <v>3897</v>
      </c>
      <c r="G22" s="651">
        <v>5763</v>
      </c>
      <c r="H22" s="651">
        <v>2127</v>
      </c>
      <c r="I22" s="651">
        <v>584</v>
      </c>
      <c r="J22" s="651">
        <v>8</v>
      </c>
      <c r="K22" s="651">
        <v>100</v>
      </c>
      <c r="L22" s="651">
        <v>24179</v>
      </c>
      <c r="M22" s="651">
        <v>3</v>
      </c>
      <c r="N22" s="1001">
        <v>3085</v>
      </c>
      <c r="O22" s="1001">
        <v>217949</v>
      </c>
    </row>
    <row r="23" spans="1:15">
      <c r="A23" s="652"/>
      <c r="B23" s="653" t="s">
        <v>60</v>
      </c>
      <c r="C23" s="836">
        <v>83.906567172713494</v>
      </c>
      <c r="D23" s="836">
        <v>66.352516543011831</v>
      </c>
      <c r="E23" s="836">
        <v>76.535303776683094</v>
      </c>
      <c r="F23" s="836">
        <v>84.643788010425723</v>
      </c>
      <c r="G23" s="836">
        <v>68.128620404303106</v>
      </c>
      <c r="H23" s="836">
        <v>106.1377245508982</v>
      </c>
      <c r="I23" s="836">
        <v>67.592592592592595</v>
      </c>
      <c r="J23" s="836">
        <v>80</v>
      </c>
      <c r="K23" s="836">
        <v>78.125</v>
      </c>
      <c r="L23" s="836">
        <v>80.909516798286703</v>
      </c>
      <c r="M23" s="836">
        <v>100</v>
      </c>
      <c r="N23" s="836">
        <v>64.961044430406403</v>
      </c>
      <c r="O23" s="1156">
        <v>105.13750669323055</v>
      </c>
    </row>
    <row r="24" spans="1:15">
      <c r="A24" s="652"/>
      <c r="B24" s="653" t="s">
        <v>143</v>
      </c>
      <c r="C24" s="836">
        <v>101.40630938806538</v>
      </c>
      <c r="D24" s="836">
        <v>99.101527403414195</v>
      </c>
      <c r="E24" s="836">
        <v>100.1504082509669</v>
      </c>
      <c r="F24" s="836">
        <v>101.88235294117646</v>
      </c>
      <c r="G24" s="836">
        <v>100.26096033402922</v>
      </c>
      <c r="H24" s="836">
        <v>102.55544840887174</v>
      </c>
      <c r="I24" s="836">
        <v>99.15110356536502</v>
      </c>
      <c r="J24" s="836">
        <v>100</v>
      </c>
      <c r="K24" s="836">
        <v>97.087378640776706</v>
      </c>
      <c r="L24" s="836">
        <v>101.31997988602079</v>
      </c>
      <c r="M24" s="836">
        <v>100</v>
      </c>
      <c r="N24" s="836">
        <v>98.941629249518925</v>
      </c>
      <c r="O24" s="1156">
        <v>100.87896320296228</v>
      </c>
    </row>
    <row r="25" spans="1:15">
      <c r="A25" s="1252" t="s">
        <v>794</v>
      </c>
      <c r="B25" s="1252"/>
      <c r="C25" s="1252"/>
      <c r="D25" s="1252"/>
      <c r="E25" s="1252"/>
      <c r="F25" s="1252"/>
      <c r="G25" s="1252"/>
      <c r="H25" s="1252"/>
      <c r="I25" s="1252"/>
      <c r="J25" s="1252"/>
      <c r="K25" s="1252"/>
      <c r="L25" s="1252"/>
      <c r="M25" s="1252"/>
      <c r="N25" s="451"/>
      <c r="O25" s="451"/>
    </row>
    <row r="26" spans="1:15">
      <c r="A26" s="1757" t="s">
        <v>795</v>
      </c>
      <c r="B26" s="1757"/>
      <c r="C26" s="1757"/>
      <c r="D26" s="1757"/>
      <c r="E26" s="1757"/>
      <c r="F26" s="1757"/>
      <c r="G26" s="1757"/>
      <c r="H26" s="1757"/>
      <c r="I26" s="1757"/>
      <c r="J26" s="1757"/>
      <c r="K26" s="1757"/>
      <c r="L26" s="1757"/>
      <c r="M26" s="1757"/>
      <c r="N26" s="451"/>
      <c r="O26" s="451"/>
    </row>
  </sheetData>
  <mergeCells count="25">
    <mergeCell ref="A25:M25"/>
    <mergeCell ref="A26:M26"/>
    <mergeCell ref="H9:H13"/>
    <mergeCell ref="I9:I13"/>
    <mergeCell ref="L9:L13"/>
    <mergeCell ref="J10:J13"/>
    <mergeCell ref="K10:K13"/>
    <mergeCell ref="M10:M13"/>
    <mergeCell ref="A5:B13"/>
    <mergeCell ref="C5:N6"/>
    <mergeCell ref="O5:O13"/>
    <mergeCell ref="C7:D8"/>
    <mergeCell ref="E7:N8"/>
    <mergeCell ref="C9:C13"/>
    <mergeCell ref="D9:D13"/>
    <mergeCell ref="E9:E13"/>
    <mergeCell ref="F9:F13"/>
    <mergeCell ref="G9:G13"/>
    <mergeCell ref="N10:N13"/>
    <mergeCell ref="A4:K4"/>
    <mergeCell ref="A1:K1"/>
    <mergeCell ref="N1:O1"/>
    <mergeCell ref="A2:K2"/>
    <mergeCell ref="N2:O2"/>
    <mergeCell ref="A3:K3"/>
  </mergeCells>
  <hyperlinks>
    <hyperlink ref="N1" location="'Spis tablic     List of tables'!A69" display="Powrót do spisu tablic"/>
    <hyperlink ref="N2" location="'Spis tablic     List of tables'!A69" display="Return to list of tables"/>
    <hyperlink ref="N1:O2" location="'Spis tablic     List of tables'!A72" display="Powrót do spisu tablic"/>
  </hyperlinks>
  <pageMargins left="0.7" right="0.7" top="0.75" bottom="0.75" header="0.3" footer="0.3"/>
  <pageSetup paperSize="9" scale="71"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55"/>
  <sheetViews>
    <sheetView showGridLines="0" zoomScaleNormal="100" workbookViewId="0">
      <selection sqref="A1:D1"/>
    </sheetView>
  </sheetViews>
  <sheetFormatPr defaultRowHeight="15"/>
  <cols>
    <col min="1" max="1" width="25.85546875" style="88" customWidth="1"/>
    <col min="2" max="7" width="20.140625" style="88" customWidth="1"/>
  </cols>
  <sheetData>
    <row r="1" spans="1:7" ht="15.75">
      <c r="A1" s="1247" t="s">
        <v>802</v>
      </c>
      <c r="B1" s="1247"/>
      <c r="C1" s="1247"/>
      <c r="D1" s="1247"/>
      <c r="F1" s="1764" t="s">
        <v>1</v>
      </c>
      <c r="G1" s="1764"/>
    </row>
    <row r="2" spans="1:7">
      <c r="A2" s="1296" t="s">
        <v>803</v>
      </c>
      <c r="B2" s="1296"/>
      <c r="C2" s="1296"/>
      <c r="D2" s="1296"/>
      <c r="F2" s="1765" t="s">
        <v>3</v>
      </c>
      <c r="G2" s="1765"/>
    </row>
    <row r="3" spans="1:7">
      <c r="A3" s="495"/>
      <c r="B3" s="495"/>
      <c r="C3" s="495"/>
      <c r="D3" s="495"/>
      <c r="F3" s="70"/>
      <c r="G3" s="70"/>
    </row>
    <row r="4" spans="1:7">
      <c r="A4" s="1766" t="s">
        <v>804</v>
      </c>
      <c r="B4" s="1766"/>
      <c r="C4" s="67"/>
    </row>
    <row r="5" spans="1:7">
      <c r="A5" s="1763" t="s">
        <v>1297</v>
      </c>
      <c r="B5" s="1763"/>
      <c r="C5" s="67"/>
    </row>
    <row r="6" spans="1:7">
      <c r="A6" s="1767" t="s">
        <v>805</v>
      </c>
      <c r="B6" s="1767"/>
      <c r="C6" s="155"/>
      <c r="D6" s="155"/>
      <c r="E6" s="155"/>
    </row>
    <row r="7" spans="1:7">
      <c r="A7" s="1768" t="s">
        <v>1298</v>
      </c>
      <c r="B7" s="1768"/>
      <c r="C7" s="654"/>
      <c r="D7" s="654"/>
      <c r="E7" s="654"/>
      <c r="F7" s="654"/>
      <c r="G7" s="654"/>
    </row>
    <row r="8" spans="1:7">
      <c r="A8" s="1496" t="s">
        <v>806</v>
      </c>
      <c r="B8" s="1374" t="s">
        <v>135</v>
      </c>
      <c r="C8" s="1393" t="s">
        <v>807</v>
      </c>
      <c r="D8" s="1374" t="s">
        <v>1740</v>
      </c>
      <c r="E8" s="1390" t="s">
        <v>808</v>
      </c>
      <c r="F8" s="1769"/>
      <c r="G8" s="1393" t="s">
        <v>1742</v>
      </c>
    </row>
    <row r="9" spans="1:7">
      <c r="A9" s="1503"/>
      <c r="B9" s="1627"/>
      <c r="C9" s="1628"/>
      <c r="D9" s="1627"/>
      <c r="E9" s="1627" t="s">
        <v>1741</v>
      </c>
      <c r="F9" s="1627" t="s">
        <v>809</v>
      </c>
      <c r="G9" s="1628"/>
    </row>
    <row r="10" spans="1:7">
      <c r="A10" s="1503"/>
      <c r="B10" s="1627"/>
      <c r="C10" s="1628"/>
      <c r="D10" s="1627"/>
      <c r="E10" s="1627"/>
      <c r="F10" s="1627"/>
      <c r="G10" s="1628"/>
    </row>
    <row r="11" spans="1:7">
      <c r="A11" s="1503"/>
      <c r="B11" s="1627"/>
      <c r="C11" s="1628"/>
      <c r="D11" s="1627"/>
      <c r="E11" s="1627"/>
      <c r="F11" s="1627"/>
      <c r="G11" s="1628"/>
    </row>
    <row r="12" spans="1:7">
      <c r="A12" s="1503"/>
      <c r="B12" s="1627"/>
      <c r="C12" s="1628"/>
      <c r="D12" s="1627"/>
      <c r="E12" s="1627"/>
      <c r="F12" s="1627"/>
      <c r="G12" s="1628"/>
    </row>
    <row r="13" spans="1:7">
      <c r="A13" s="316"/>
      <c r="B13" s="655"/>
      <c r="C13" s="655"/>
      <c r="D13" s="655"/>
      <c r="E13" s="655"/>
      <c r="F13" s="655"/>
      <c r="G13" s="656"/>
    </row>
    <row r="14" spans="1:7">
      <c r="A14" s="657" t="s">
        <v>810</v>
      </c>
      <c r="B14" s="1010">
        <v>2333523</v>
      </c>
      <c r="C14" s="1010">
        <v>1136296</v>
      </c>
      <c r="D14" s="1010">
        <v>1197227</v>
      </c>
      <c r="E14" s="1011">
        <v>63.7</v>
      </c>
      <c r="F14" s="1012">
        <v>127</v>
      </c>
      <c r="G14" s="1013">
        <v>105</v>
      </c>
    </row>
    <row r="15" spans="1:7">
      <c r="A15" s="658" t="s">
        <v>811</v>
      </c>
      <c r="B15" s="537"/>
      <c r="C15" s="537"/>
      <c r="D15" s="537"/>
      <c r="E15" s="1014"/>
      <c r="F15" s="1015"/>
      <c r="G15" s="1016"/>
    </row>
    <row r="16" spans="1:7">
      <c r="A16" s="657" t="s">
        <v>812</v>
      </c>
      <c r="B16" s="1010">
        <v>226449</v>
      </c>
      <c r="C16" s="1010">
        <v>112302</v>
      </c>
      <c r="D16" s="1010">
        <v>114147</v>
      </c>
      <c r="E16" s="1011">
        <v>45.7</v>
      </c>
      <c r="F16" s="1012">
        <v>55</v>
      </c>
      <c r="G16" s="1013">
        <v>102</v>
      </c>
    </row>
    <row r="17" spans="1:7">
      <c r="A17" s="658" t="s">
        <v>813</v>
      </c>
      <c r="B17" s="1010"/>
      <c r="C17" s="1010"/>
      <c r="D17" s="1010"/>
      <c r="E17" s="1011"/>
      <c r="F17" s="1012"/>
      <c r="G17" s="1013"/>
    </row>
    <row r="18" spans="1:7">
      <c r="A18" s="635" t="s">
        <v>814</v>
      </c>
      <c r="B18" s="537"/>
      <c r="C18" s="537"/>
      <c r="D18" s="537"/>
      <c r="E18" s="1014"/>
      <c r="F18" s="1015"/>
      <c r="G18" s="1016"/>
    </row>
    <row r="19" spans="1:7">
      <c r="A19" s="659" t="s">
        <v>815</v>
      </c>
      <c r="B19" s="537">
        <v>97551</v>
      </c>
      <c r="C19" s="537">
        <v>48186</v>
      </c>
      <c r="D19" s="537">
        <v>49365</v>
      </c>
      <c r="E19" s="1014">
        <v>56.4</v>
      </c>
      <c r="F19" s="1015">
        <v>72</v>
      </c>
      <c r="G19" s="1016">
        <v>102</v>
      </c>
    </row>
    <row r="20" spans="1:7">
      <c r="A20" s="659" t="s">
        <v>816</v>
      </c>
      <c r="B20" s="537">
        <v>56370</v>
      </c>
      <c r="C20" s="537">
        <v>27851</v>
      </c>
      <c r="D20" s="537">
        <v>28519</v>
      </c>
      <c r="E20" s="1014">
        <v>43.9</v>
      </c>
      <c r="F20" s="1015">
        <v>36</v>
      </c>
      <c r="G20" s="1016">
        <v>102</v>
      </c>
    </row>
    <row r="21" spans="1:7">
      <c r="A21" s="659" t="s">
        <v>817</v>
      </c>
      <c r="B21" s="537">
        <v>72528</v>
      </c>
      <c r="C21" s="537">
        <v>36265</v>
      </c>
      <c r="D21" s="537">
        <v>36263</v>
      </c>
      <c r="E21" s="1014">
        <v>32.799999999999997</v>
      </c>
      <c r="F21" s="1015">
        <v>62</v>
      </c>
      <c r="G21" s="1016">
        <v>100</v>
      </c>
    </row>
    <row r="22" spans="1:7">
      <c r="A22" s="657" t="s">
        <v>818</v>
      </c>
      <c r="B22" s="1010">
        <v>590198</v>
      </c>
      <c r="C22" s="1010">
        <v>292286</v>
      </c>
      <c r="D22" s="1010">
        <v>297912</v>
      </c>
      <c r="E22" s="1011">
        <v>36.4</v>
      </c>
      <c r="F22" s="1012">
        <v>132</v>
      </c>
      <c r="G22" s="1013">
        <v>102</v>
      </c>
    </row>
    <row r="23" spans="1:7">
      <c r="A23" s="658" t="s">
        <v>813</v>
      </c>
      <c r="B23" s="1010"/>
      <c r="C23" s="1010"/>
      <c r="D23" s="1010"/>
      <c r="E23" s="1011"/>
      <c r="F23" s="1012"/>
      <c r="G23" s="1013"/>
    </row>
    <row r="24" spans="1:7">
      <c r="A24" s="635" t="s">
        <v>814</v>
      </c>
      <c r="B24" s="537"/>
      <c r="C24" s="537"/>
      <c r="D24" s="537"/>
      <c r="E24" s="1014"/>
      <c r="F24" s="1015"/>
      <c r="G24" s="1016"/>
    </row>
    <row r="25" spans="1:7">
      <c r="A25" s="659" t="s">
        <v>819</v>
      </c>
      <c r="B25" s="537">
        <v>116199</v>
      </c>
      <c r="C25" s="537">
        <v>57035</v>
      </c>
      <c r="D25" s="537">
        <v>59164</v>
      </c>
      <c r="E25" s="1014">
        <v>26.6</v>
      </c>
      <c r="F25" s="1015">
        <v>146</v>
      </c>
      <c r="G25" s="1016">
        <v>104</v>
      </c>
    </row>
    <row r="26" spans="1:7">
      <c r="A26" s="659" t="s">
        <v>820</v>
      </c>
      <c r="B26" s="537">
        <v>136619</v>
      </c>
      <c r="C26" s="537">
        <v>68209</v>
      </c>
      <c r="D26" s="537">
        <v>68410</v>
      </c>
      <c r="E26" s="1014">
        <v>15.4</v>
      </c>
      <c r="F26" s="1015">
        <v>122</v>
      </c>
      <c r="G26" s="1016">
        <v>100</v>
      </c>
    </row>
    <row r="27" spans="1:7">
      <c r="A27" s="659" t="s">
        <v>821</v>
      </c>
      <c r="B27" s="537">
        <v>35746</v>
      </c>
      <c r="C27" s="537">
        <v>17752</v>
      </c>
      <c r="D27" s="537">
        <v>17994</v>
      </c>
      <c r="E27" s="1014">
        <v>31.4</v>
      </c>
      <c r="F27" s="1015">
        <v>53</v>
      </c>
      <c r="G27" s="1016">
        <v>101</v>
      </c>
    </row>
    <row r="28" spans="1:7">
      <c r="A28" s="659" t="s">
        <v>822</v>
      </c>
      <c r="B28" s="537">
        <v>85726</v>
      </c>
      <c r="C28" s="537">
        <v>42475</v>
      </c>
      <c r="D28" s="537">
        <v>43251</v>
      </c>
      <c r="E28" s="1014">
        <v>31.7</v>
      </c>
      <c r="F28" s="1015">
        <v>148</v>
      </c>
      <c r="G28" s="1016">
        <v>102</v>
      </c>
    </row>
    <row r="29" spans="1:7">
      <c r="A29" s="659" t="s">
        <v>823</v>
      </c>
      <c r="B29" s="537">
        <v>215908</v>
      </c>
      <c r="C29" s="537">
        <v>106815</v>
      </c>
      <c r="D29" s="537">
        <v>109093</v>
      </c>
      <c r="E29" s="1014">
        <v>57.7</v>
      </c>
      <c r="F29" s="1015">
        <v>168</v>
      </c>
      <c r="G29" s="1016">
        <v>102</v>
      </c>
    </row>
    <row r="30" spans="1:7">
      <c r="A30" s="657" t="s">
        <v>824</v>
      </c>
      <c r="B30" s="1010">
        <v>335402</v>
      </c>
      <c r="C30" s="1010">
        <v>164349</v>
      </c>
      <c r="D30" s="1010">
        <v>171053</v>
      </c>
      <c r="E30" s="1011">
        <v>52.7</v>
      </c>
      <c r="F30" s="1012">
        <v>64</v>
      </c>
      <c r="G30" s="1013">
        <v>104</v>
      </c>
    </row>
    <row r="31" spans="1:7">
      <c r="A31" s="658" t="s">
        <v>813</v>
      </c>
      <c r="B31" s="1010"/>
      <c r="C31" s="1010"/>
      <c r="D31" s="1010"/>
      <c r="E31" s="1011"/>
      <c r="F31" s="1012"/>
      <c r="G31" s="1013"/>
    </row>
    <row r="32" spans="1:7">
      <c r="A32" s="635" t="s">
        <v>814</v>
      </c>
      <c r="B32" s="537"/>
      <c r="C32" s="537"/>
      <c r="D32" s="537"/>
      <c r="E32" s="1014"/>
      <c r="F32" s="1015"/>
      <c r="G32" s="1016"/>
    </row>
    <row r="33" spans="1:7">
      <c r="A33" s="659" t="s">
        <v>825</v>
      </c>
      <c r="B33" s="537">
        <v>79299</v>
      </c>
      <c r="C33" s="537">
        <v>39501</v>
      </c>
      <c r="D33" s="537">
        <v>39798</v>
      </c>
      <c r="E33" s="1014">
        <v>34.6</v>
      </c>
      <c r="F33" s="1015">
        <v>36</v>
      </c>
      <c r="G33" s="1016">
        <v>101</v>
      </c>
    </row>
    <row r="34" spans="1:7">
      <c r="A34" s="659" t="s">
        <v>826</v>
      </c>
      <c r="B34" s="537">
        <v>66280</v>
      </c>
      <c r="C34" s="537">
        <v>32609</v>
      </c>
      <c r="D34" s="537">
        <v>33671</v>
      </c>
      <c r="E34" s="1014">
        <v>58.9</v>
      </c>
      <c r="F34" s="1015">
        <v>94</v>
      </c>
      <c r="G34" s="1016">
        <v>103</v>
      </c>
    </row>
    <row r="35" spans="1:7">
      <c r="A35" s="659" t="s">
        <v>827</v>
      </c>
      <c r="B35" s="537">
        <v>98816</v>
      </c>
      <c r="C35" s="537">
        <v>49392</v>
      </c>
      <c r="D35" s="537">
        <v>49424</v>
      </c>
      <c r="E35" s="1014">
        <v>19.399999999999999</v>
      </c>
      <c r="F35" s="1015">
        <v>43</v>
      </c>
      <c r="G35" s="1016">
        <v>100</v>
      </c>
    </row>
    <row r="36" spans="1:7">
      <c r="A36" s="659" t="s">
        <v>828</v>
      </c>
      <c r="B36" s="537">
        <v>91007</v>
      </c>
      <c r="C36" s="537">
        <v>42847</v>
      </c>
      <c r="D36" s="537">
        <v>48160</v>
      </c>
      <c r="E36" s="1014">
        <v>100</v>
      </c>
      <c r="F36" s="1015">
        <v>2109</v>
      </c>
      <c r="G36" s="1016">
        <v>112</v>
      </c>
    </row>
    <row r="37" spans="1:7">
      <c r="A37" s="657" t="s">
        <v>829</v>
      </c>
      <c r="B37" s="1010">
        <v>432488</v>
      </c>
      <c r="C37" s="1010">
        <v>213104</v>
      </c>
      <c r="D37" s="1010">
        <v>219384</v>
      </c>
      <c r="E37" s="1011">
        <v>55.8</v>
      </c>
      <c r="F37" s="1012">
        <v>105</v>
      </c>
      <c r="G37" s="1013">
        <v>103</v>
      </c>
    </row>
    <row r="38" spans="1:7">
      <c r="A38" s="658" t="s">
        <v>813</v>
      </c>
      <c r="B38" s="1010"/>
      <c r="C38" s="1010"/>
      <c r="D38" s="1010"/>
      <c r="E38" s="1011"/>
      <c r="F38" s="1012"/>
      <c r="G38" s="1013"/>
    </row>
    <row r="39" spans="1:7">
      <c r="A39" s="635" t="s">
        <v>814</v>
      </c>
      <c r="B39" s="537"/>
      <c r="C39" s="537"/>
      <c r="D39" s="537"/>
      <c r="E39" s="1014"/>
      <c r="F39" s="1015"/>
      <c r="G39" s="1016"/>
    </row>
    <row r="40" spans="1:7">
      <c r="A40" s="659" t="s">
        <v>830</v>
      </c>
      <c r="B40" s="537">
        <v>83291</v>
      </c>
      <c r="C40" s="537">
        <v>41298</v>
      </c>
      <c r="D40" s="537">
        <v>41993</v>
      </c>
      <c r="E40" s="1014">
        <v>56.6</v>
      </c>
      <c r="F40" s="1015">
        <v>100</v>
      </c>
      <c r="G40" s="1016">
        <v>102</v>
      </c>
    </row>
    <row r="41" spans="1:7">
      <c r="A41" s="659" t="s">
        <v>831</v>
      </c>
      <c r="B41" s="537">
        <v>63748</v>
      </c>
      <c r="C41" s="537">
        <v>31096</v>
      </c>
      <c r="D41" s="537">
        <v>32652</v>
      </c>
      <c r="E41" s="1014">
        <v>67.2</v>
      </c>
      <c r="F41" s="1015">
        <v>129</v>
      </c>
      <c r="G41" s="1016">
        <v>105</v>
      </c>
    </row>
    <row r="42" spans="1:7">
      <c r="A42" s="659" t="s">
        <v>832</v>
      </c>
      <c r="B42" s="537">
        <v>128004</v>
      </c>
      <c r="C42" s="537">
        <v>63102</v>
      </c>
      <c r="D42" s="537">
        <v>64902</v>
      </c>
      <c r="E42" s="1014">
        <v>47.8</v>
      </c>
      <c r="F42" s="1015">
        <v>95</v>
      </c>
      <c r="G42" s="1016">
        <v>103</v>
      </c>
    </row>
    <row r="43" spans="1:7">
      <c r="A43" s="659" t="s">
        <v>833</v>
      </c>
      <c r="B43" s="537">
        <v>41569</v>
      </c>
      <c r="C43" s="537">
        <v>20664</v>
      </c>
      <c r="D43" s="537">
        <v>20905</v>
      </c>
      <c r="E43" s="1014">
        <v>36.9</v>
      </c>
      <c r="F43" s="1015">
        <v>57</v>
      </c>
      <c r="G43" s="1016">
        <v>101</v>
      </c>
    </row>
    <row r="44" spans="1:7">
      <c r="A44" s="659" t="s">
        <v>834</v>
      </c>
      <c r="B44" s="537">
        <v>115876</v>
      </c>
      <c r="C44" s="537">
        <v>56944</v>
      </c>
      <c r="D44" s="537">
        <v>58932</v>
      </c>
      <c r="E44" s="1014">
        <v>64.599999999999994</v>
      </c>
      <c r="F44" s="1015">
        <v>166</v>
      </c>
      <c r="G44" s="1016">
        <v>103</v>
      </c>
    </row>
    <row r="45" spans="1:7">
      <c r="A45" s="657" t="s">
        <v>835</v>
      </c>
      <c r="B45" s="1010">
        <v>748986</v>
      </c>
      <c r="C45" s="1010">
        <v>354255</v>
      </c>
      <c r="D45" s="1010">
        <v>394731</v>
      </c>
      <c r="E45" s="1011">
        <v>100</v>
      </c>
      <c r="F45" s="1012">
        <v>1807</v>
      </c>
      <c r="G45" s="1013">
        <v>111</v>
      </c>
    </row>
    <row r="46" spans="1:7">
      <c r="A46" s="658" t="s">
        <v>813</v>
      </c>
      <c r="B46" s="1010"/>
      <c r="C46" s="1010"/>
      <c r="D46" s="1010"/>
      <c r="E46" s="1011"/>
      <c r="F46" s="1012"/>
      <c r="G46" s="1013"/>
    </row>
    <row r="47" spans="1:7">
      <c r="A47" s="635" t="s">
        <v>814</v>
      </c>
      <c r="B47" s="537"/>
      <c r="C47" s="537"/>
      <c r="D47" s="537"/>
      <c r="E47" s="1014"/>
      <c r="F47" s="1015"/>
      <c r="G47" s="1016"/>
    </row>
    <row r="48" spans="1:7">
      <c r="A48" s="659" t="s">
        <v>836</v>
      </c>
      <c r="B48" s="537">
        <v>466631</v>
      </c>
      <c r="C48" s="537">
        <v>221187</v>
      </c>
      <c r="D48" s="537">
        <v>245444</v>
      </c>
      <c r="E48" s="1014">
        <v>100</v>
      </c>
      <c r="F48" s="1015">
        <v>1781</v>
      </c>
      <c r="G48" s="1016">
        <v>111</v>
      </c>
    </row>
    <row r="49" spans="1:7">
      <c r="A49" s="659" t="s">
        <v>837</v>
      </c>
      <c r="B49" s="537">
        <v>246309</v>
      </c>
      <c r="C49" s="537">
        <v>116330</v>
      </c>
      <c r="D49" s="537">
        <v>129979</v>
      </c>
      <c r="E49" s="1014">
        <v>100</v>
      </c>
      <c r="F49" s="1015">
        <v>1823</v>
      </c>
      <c r="G49" s="1016">
        <v>112</v>
      </c>
    </row>
    <row r="50" spans="1:7">
      <c r="A50" s="659" t="s">
        <v>838</v>
      </c>
      <c r="B50" s="537">
        <v>36046</v>
      </c>
      <c r="C50" s="537">
        <v>16738</v>
      </c>
      <c r="D50" s="537">
        <v>19308</v>
      </c>
      <c r="E50" s="1014">
        <v>100</v>
      </c>
      <c r="F50" s="1015">
        <v>2086</v>
      </c>
      <c r="G50" s="1016">
        <v>115</v>
      </c>
    </row>
    <row r="51" spans="1:7">
      <c r="A51" s="1229" t="s">
        <v>839</v>
      </c>
      <c r="B51" s="1229"/>
      <c r="C51" s="1229"/>
      <c r="D51" s="1229"/>
      <c r="E51" s="1229"/>
      <c r="F51" s="1229"/>
      <c r="G51" s="1229"/>
    </row>
    <row r="52" spans="1:7">
      <c r="A52" s="1377" t="s">
        <v>840</v>
      </c>
      <c r="B52" s="1377"/>
      <c r="C52" s="1377"/>
      <c r="D52" s="1377"/>
      <c r="E52" s="1377"/>
      <c r="F52" s="1377"/>
      <c r="G52" s="1377"/>
    </row>
    <row r="53" spans="1:7">
      <c r="B53" s="660"/>
      <c r="C53" s="660"/>
      <c r="D53" s="660"/>
      <c r="E53" s="660"/>
    </row>
    <row r="54" spans="1:7">
      <c r="B54" s="660"/>
      <c r="C54" s="660"/>
      <c r="D54" s="660"/>
      <c r="E54" s="660"/>
    </row>
    <row r="55" spans="1:7">
      <c r="B55" s="660"/>
      <c r="C55" s="660"/>
      <c r="D55" s="660"/>
      <c r="E55" s="660"/>
    </row>
  </sheetData>
  <mergeCells count="18">
    <mergeCell ref="A52:G52"/>
    <mergeCell ref="A6:B6"/>
    <mergeCell ref="A7:B7"/>
    <mergeCell ref="A8:A12"/>
    <mergeCell ref="B8:B12"/>
    <mergeCell ref="C8:C12"/>
    <mergeCell ref="D8:D12"/>
    <mergeCell ref="E8:F8"/>
    <mergeCell ref="G8:G12"/>
    <mergeCell ref="E9:E12"/>
    <mergeCell ref="F9:F12"/>
    <mergeCell ref="A51:G51"/>
    <mergeCell ref="A5:B5"/>
    <mergeCell ref="A1:D1"/>
    <mergeCell ref="F1:G1"/>
    <mergeCell ref="A2:D2"/>
    <mergeCell ref="F2:G2"/>
    <mergeCell ref="A4:B4"/>
  </mergeCells>
  <hyperlinks>
    <hyperlink ref="F1:G1" location="'Spis tablic     List of tables'!A70" display="Powrót do spisu tablic"/>
    <hyperlink ref="F2" location="'Spis tablic     List of tables'!A1" display="Return to list tables"/>
    <hyperlink ref="F2:G2" location="'Spis tablic     List of tables'!A70" display="Return to list of tables"/>
    <hyperlink ref="F1:G2" location="'Spis tablic     List of tables'!A73" display="Powrót do spisu tablic"/>
  </hyperlinks>
  <pageMargins left="0.7" right="0.7" top="0.75" bottom="0.75" header="0.3" footer="0.3"/>
  <pageSetup paperSize="9" scale="64"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49"/>
  <sheetViews>
    <sheetView showGridLines="0" zoomScaleNormal="100" workbookViewId="0">
      <selection sqref="A1:C1"/>
    </sheetView>
  </sheetViews>
  <sheetFormatPr defaultRowHeight="15"/>
  <cols>
    <col min="1" max="1" width="25.85546875" style="88" customWidth="1"/>
    <col min="2" max="12" width="10.7109375" style="88" customWidth="1"/>
  </cols>
  <sheetData>
    <row r="1" spans="1:12">
      <c r="A1" s="1770" t="s">
        <v>841</v>
      </c>
      <c r="B1" s="1770"/>
      <c r="C1" s="1770"/>
      <c r="D1" s="661"/>
      <c r="E1" s="661"/>
      <c r="F1" s="661"/>
      <c r="G1" s="661"/>
      <c r="H1" s="66"/>
      <c r="J1" s="66"/>
      <c r="K1" s="662"/>
      <c r="L1" s="663" t="s">
        <v>1</v>
      </c>
    </row>
    <row r="2" spans="1:12">
      <c r="A2" s="1372" t="s">
        <v>1297</v>
      </c>
      <c r="B2" s="1372"/>
      <c r="C2" s="1372"/>
      <c r="D2" s="1372"/>
      <c r="E2" s="1372"/>
      <c r="F2" s="1372"/>
      <c r="G2" s="1372"/>
      <c r="H2" s="664"/>
      <c r="J2" s="664"/>
      <c r="K2" s="665"/>
      <c r="L2" s="666" t="s">
        <v>3</v>
      </c>
    </row>
    <row r="3" spans="1:12">
      <c r="A3" s="1373" t="s">
        <v>842</v>
      </c>
      <c r="B3" s="1373"/>
      <c r="C3" s="1373"/>
      <c r="D3" s="1373"/>
      <c r="E3" s="1373"/>
      <c r="F3" s="1373"/>
      <c r="G3" s="1373"/>
      <c r="H3" s="664"/>
      <c r="I3" s="664"/>
      <c r="J3" s="664"/>
      <c r="K3" s="664"/>
      <c r="L3" s="66"/>
    </row>
    <row r="4" spans="1:12">
      <c r="A4" s="1771" t="s">
        <v>1298</v>
      </c>
      <c r="B4" s="1771"/>
      <c r="C4" s="1771"/>
      <c r="D4" s="1771"/>
      <c r="E4" s="1771"/>
      <c r="F4" s="1771"/>
      <c r="G4" s="1771"/>
      <c r="H4" s="66"/>
      <c r="I4" s="66"/>
      <c r="J4" s="66"/>
      <c r="K4" s="66"/>
      <c r="L4" s="66"/>
    </row>
    <row r="5" spans="1:12">
      <c r="A5" s="1496" t="s">
        <v>843</v>
      </c>
      <c r="B5" s="1772" t="s">
        <v>1743</v>
      </c>
      <c r="C5" s="1552"/>
      <c r="D5" s="1552"/>
      <c r="E5" s="1552"/>
      <c r="F5" s="1552"/>
      <c r="G5" s="1552"/>
      <c r="H5" s="1552"/>
      <c r="I5" s="1552"/>
      <c r="J5" s="1552"/>
      <c r="K5" s="1552"/>
      <c r="L5" s="1552"/>
    </row>
    <row r="6" spans="1:12">
      <c r="A6" s="1503"/>
      <c r="B6" s="1374" t="s">
        <v>844</v>
      </c>
      <c r="C6" s="1400" t="s">
        <v>845</v>
      </c>
      <c r="D6" s="1400" t="s">
        <v>846</v>
      </c>
      <c r="E6" s="1400" t="s">
        <v>847</v>
      </c>
      <c r="F6" s="1400" t="s">
        <v>848</v>
      </c>
      <c r="G6" s="1400" t="s">
        <v>849</v>
      </c>
      <c r="H6" s="1400" t="s">
        <v>139</v>
      </c>
      <c r="I6" s="1400" t="s">
        <v>140</v>
      </c>
      <c r="J6" s="1400" t="s">
        <v>141</v>
      </c>
      <c r="K6" s="1400" t="s">
        <v>850</v>
      </c>
      <c r="L6" s="1393" t="s">
        <v>851</v>
      </c>
    </row>
    <row r="7" spans="1:12">
      <c r="A7" s="1503"/>
      <c r="B7" s="1627"/>
      <c r="C7" s="1773"/>
      <c r="D7" s="1773"/>
      <c r="E7" s="1773"/>
      <c r="F7" s="1773"/>
      <c r="G7" s="1773"/>
      <c r="H7" s="1773"/>
      <c r="I7" s="1773"/>
      <c r="J7" s="1773"/>
      <c r="K7" s="1773"/>
      <c r="L7" s="1628"/>
    </row>
    <row r="8" spans="1:12">
      <c r="A8" s="1503"/>
      <c r="B8" s="1627"/>
      <c r="C8" s="1773"/>
      <c r="D8" s="1773"/>
      <c r="E8" s="1773"/>
      <c r="F8" s="1773"/>
      <c r="G8" s="1773"/>
      <c r="H8" s="1773"/>
      <c r="I8" s="1773"/>
      <c r="J8" s="1773"/>
      <c r="K8" s="1773"/>
      <c r="L8" s="1628"/>
    </row>
    <row r="9" spans="1:12">
      <c r="A9" s="1503"/>
      <c r="B9" s="1627"/>
      <c r="C9" s="1773"/>
      <c r="D9" s="1773"/>
      <c r="E9" s="1773"/>
      <c r="F9" s="1773"/>
      <c r="G9" s="1773"/>
      <c r="H9" s="1773"/>
      <c r="I9" s="1773"/>
      <c r="J9" s="1773"/>
      <c r="K9" s="1773"/>
      <c r="L9" s="1628"/>
    </row>
    <row r="10" spans="1:12">
      <c r="A10" s="494"/>
      <c r="B10" s="487"/>
      <c r="C10" s="500"/>
      <c r="D10" s="500"/>
      <c r="E10" s="500"/>
      <c r="F10" s="500"/>
      <c r="G10" s="500"/>
      <c r="H10" s="500"/>
      <c r="I10" s="500"/>
      <c r="J10" s="500"/>
      <c r="K10" s="500"/>
      <c r="L10" s="488"/>
    </row>
    <row r="11" spans="1:12">
      <c r="A11" s="657" t="s">
        <v>810</v>
      </c>
      <c r="B11" s="672">
        <v>80039</v>
      </c>
      <c r="C11" s="1017">
        <v>100250</v>
      </c>
      <c r="D11" s="1017">
        <v>162856</v>
      </c>
      <c r="E11" s="1017">
        <v>69524</v>
      </c>
      <c r="F11" s="1017">
        <v>69156</v>
      </c>
      <c r="G11" s="1017">
        <v>152620</v>
      </c>
      <c r="H11" s="672">
        <v>350618</v>
      </c>
      <c r="I11" s="672">
        <v>376683</v>
      </c>
      <c r="J11" s="672">
        <v>283631</v>
      </c>
      <c r="K11" s="672">
        <v>306111</v>
      </c>
      <c r="L11" s="1018">
        <v>382035</v>
      </c>
    </row>
    <row r="12" spans="1:12">
      <c r="A12" s="658" t="s">
        <v>811</v>
      </c>
      <c r="B12" s="537"/>
      <c r="C12" s="537"/>
      <c r="D12" s="537"/>
      <c r="E12" s="537"/>
      <c r="F12" s="537"/>
      <c r="G12" s="537"/>
      <c r="H12" s="537"/>
      <c r="I12" s="537"/>
      <c r="J12" s="537"/>
      <c r="K12" s="537"/>
      <c r="L12" s="1019"/>
    </row>
    <row r="13" spans="1:12">
      <c r="A13" s="657" t="s">
        <v>812</v>
      </c>
      <c r="B13" s="1010">
        <v>7955</v>
      </c>
      <c r="C13" s="1010">
        <v>9871</v>
      </c>
      <c r="D13" s="1010">
        <v>16956</v>
      </c>
      <c r="E13" s="1010">
        <v>7558</v>
      </c>
      <c r="F13" s="1010">
        <v>7598</v>
      </c>
      <c r="G13" s="1010">
        <v>16843</v>
      </c>
      <c r="H13" s="1010">
        <v>34400</v>
      </c>
      <c r="I13" s="1010">
        <v>33928</v>
      </c>
      <c r="J13" s="1010">
        <v>27770</v>
      </c>
      <c r="K13" s="1010">
        <v>30424</v>
      </c>
      <c r="L13" s="1020">
        <v>33146</v>
      </c>
    </row>
    <row r="14" spans="1:12">
      <c r="A14" s="658" t="s">
        <v>813</v>
      </c>
      <c r="B14" s="1010"/>
      <c r="C14" s="1010"/>
      <c r="D14" s="1010"/>
      <c r="E14" s="1010"/>
      <c r="F14" s="1010"/>
      <c r="G14" s="1010"/>
      <c r="H14" s="1010"/>
      <c r="I14" s="1010"/>
      <c r="J14" s="1010"/>
      <c r="K14" s="1010"/>
      <c r="L14" s="1020"/>
    </row>
    <row r="15" spans="1:12">
      <c r="A15" s="635" t="s">
        <v>814</v>
      </c>
      <c r="B15" s="537"/>
      <c r="C15" s="537"/>
      <c r="D15" s="537"/>
      <c r="E15" s="537"/>
      <c r="F15" s="537"/>
      <c r="G15" s="537"/>
      <c r="H15" s="537"/>
      <c r="I15" s="537"/>
      <c r="J15" s="537"/>
      <c r="K15" s="537"/>
      <c r="L15" s="1019"/>
    </row>
    <row r="16" spans="1:12">
      <c r="A16" s="659" t="s">
        <v>815</v>
      </c>
      <c r="B16" s="675">
        <v>3560</v>
      </c>
      <c r="C16" s="810">
        <v>4168</v>
      </c>
      <c r="D16" s="810">
        <v>7428</v>
      </c>
      <c r="E16" s="810">
        <v>3213</v>
      </c>
      <c r="F16" s="810">
        <v>3304</v>
      </c>
      <c r="G16" s="810">
        <v>7259</v>
      </c>
      <c r="H16" s="675">
        <v>14711</v>
      </c>
      <c r="I16" s="675">
        <v>14627</v>
      </c>
      <c r="J16" s="675">
        <v>12097</v>
      </c>
      <c r="K16" s="675">
        <v>12719</v>
      </c>
      <c r="L16" s="811">
        <v>14465</v>
      </c>
    </row>
    <row r="17" spans="1:12">
      <c r="A17" s="659" t="s">
        <v>816</v>
      </c>
      <c r="B17" s="675">
        <v>1623</v>
      </c>
      <c r="C17" s="810">
        <v>2254</v>
      </c>
      <c r="D17" s="810">
        <v>3787</v>
      </c>
      <c r="E17" s="810">
        <v>1854</v>
      </c>
      <c r="F17" s="810">
        <v>1767</v>
      </c>
      <c r="G17" s="810">
        <v>4045</v>
      </c>
      <c r="H17" s="675">
        <v>8592</v>
      </c>
      <c r="I17" s="675">
        <v>8579</v>
      </c>
      <c r="J17" s="675">
        <v>6741</v>
      </c>
      <c r="K17" s="675">
        <v>8537</v>
      </c>
      <c r="L17" s="811">
        <v>8591</v>
      </c>
    </row>
    <row r="18" spans="1:12">
      <c r="A18" s="659" t="s">
        <v>817</v>
      </c>
      <c r="B18" s="675">
        <v>2772</v>
      </c>
      <c r="C18" s="810">
        <v>3449</v>
      </c>
      <c r="D18" s="810">
        <v>5741</v>
      </c>
      <c r="E18" s="810">
        <v>2491</v>
      </c>
      <c r="F18" s="810">
        <v>2527</v>
      </c>
      <c r="G18" s="810">
        <v>5539</v>
      </c>
      <c r="H18" s="675">
        <v>11097</v>
      </c>
      <c r="I18" s="675">
        <v>10722</v>
      </c>
      <c r="J18" s="675">
        <v>8932</v>
      </c>
      <c r="K18" s="675">
        <v>9168</v>
      </c>
      <c r="L18" s="811">
        <v>10090</v>
      </c>
    </row>
    <row r="19" spans="1:12">
      <c r="A19" s="657" t="s">
        <v>818</v>
      </c>
      <c r="B19" s="1010">
        <v>23900</v>
      </c>
      <c r="C19" s="1010">
        <v>29731</v>
      </c>
      <c r="D19" s="1010">
        <v>48338</v>
      </c>
      <c r="E19" s="1010">
        <v>20495</v>
      </c>
      <c r="F19" s="1010">
        <v>19823</v>
      </c>
      <c r="G19" s="1010">
        <v>42560</v>
      </c>
      <c r="H19" s="1010">
        <v>91307</v>
      </c>
      <c r="I19" s="1010">
        <v>96212</v>
      </c>
      <c r="J19" s="1010">
        <v>72504</v>
      </c>
      <c r="K19" s="1010">
        <v>70861</v>
      </c>
      <c r="L19" s="1020">
        <v>74467</v>
      </c>
    </row>
    <row r="20" spans="1:12">
      <c r="A20" s="658" t="s">
        <v>813</v>
      </c>
      <c r="B20" s="537"/>
      <c r="C20" s="537"/>
      <c r="D20" s="537"/>
      <c r="E20" s="537"/>
      <c r="F20" s="537"/>
      <c r="G20" s="537"/>
      <c r="H20" s="537"/>
      <c r="I20" s="537"/>
      <c r="J20" s="537"/>
      <c r="K20" s="537"/>
      <c r="L20" s="1019"/>
    </row>
    <row r="21" spans="1:12">
      <c r="A21" s="635" t="s">
        <v>814</v>
      </c>
      <c r="B21" s="537"/>
      <c r="C21" s="537"/>
      <c r="D21" s="537"/>
      <c r="E21" s="537"/>
      <c r="F21" s="537"/>
      <c r="G21" s="537"/>
      <c r="H21" s="537"/>
      <c r="I21" s="537"/>
      <c r="J21" s="537"/>
      <c r="K21" s="537"/>
      <c r="L21" s="1019"/>
    </row>
    <row r="22" spans="1:12">
      <c r="A22" s="659" t="s">
        <v>819</v>
      </c>
      <c r="B22" s="675">
        <v>4417</v>
      </c>
      <c r="C22" s="810">
        <v>5855</v>
      </c>
      <c r="D22" s="810">
        <v>9523</v>
      </c>
      <c r="E22" s="810">
        <v>3871</v>
      </c>
      <c r="F22" s="810">
        <v>3628</v>
      </c>
      <c r="G22" s="810">
        <v>7688</v>
      </c>
      <c r="H22" s="675">
        <v>18166</v>
      </c>
      <c r="I22" s="675">
        <v>21295</v>
      </c>
      <c r="J22" s="675">
        <v>14240</v>
      </c>
      <c r="K22" s="675">
        <v>13448</v>
      </c>
      <c r="L22" s="811">
        <v>14068</v>
      </c>
    </row>
    <row r="23" spans="1:12">
      <c r="A23" s="659" t="s">
        <v>820</v>
      </c>
      <c r="B23" s="675">
        <v>6732</v>
      </c>
      <c r="C23" s="810">
        <v>7744</v>
      </c>
      <c r="D23" s="810">
        <v>12221</v>
      </c>
      <c r="E23" s="810">
        <v>5410</v>
      </c>
      <c r="F23" s="810">
        <v>5066</v>
      </c>
      <c r="G23" s="810">
        <v>10633</v>
      </c>
      <c r="H23" s="675">
        <v>21466</v>
      </c>
      <c r="I23" s="675">
        <v>20446</v>
      </c>
      <c r="J23" s="675">
        <v>16472</v>
      </c>
      <c r="K23" s="675">
        <v>15152</v>
      </c>
      <c r="L23" s="811">
        <v>15277</v>
      </c>
    </row>
    <row r="24" spans="1:12">
      <c r="A24" s="659" t="s">
        <v>821</v>
      </c>
      <c r="B24" s="675">
        <v>957</v>
      </c>
      <c r="C24" s="810">
        <v>1406</v>
      </c>
      <c r="D24" s="810">
        <v>2436</v>
      </c>
      <c r="E24" s="810">
        <v>1058</v>
      </c>
      <c r="F24" s="810">
        <v>1047</v>
      </c>
      <c r="G24" s="810">
        <v>2770</v>
      </c>
      <c r="H24" s="675">
        <v>5404</v>
      </c>
      <c r="I24" s="675">
        <v>5535</v>
      </c>
      <c r="J24" s="675">
        <v>4479</v>
      </c>
      <c r="K24" s="675">
        <v>5221</v>
      </c>
      <c r="L24" s="811">
        <v>5433</v>
      </c>
    </row>
    <row r="25" spans="1:12">
      <c r="A25" s="659" t="s">
        <v>822</v>
      </c>
      <c r="B25" s="675">
        <v>3024</v>
      </c>
      <c r="C25" s="810">
        <v>3842</v>
      </c>
      <c r="D25" s="810">
        <v>6776</v>
      </c>
      <c r="E25" s="810">
        <v>2994</v>
      </c>
      <c r="F25" s="810">
        <v>2903</v>
      </c>
      <c r="G25" s="810">
        <v>6195</v>
      </c>
      <c r="H25" s="675">
        <v>12996</v>
      </c>
      <c r="I25" s="675">
        <v>13546</v>
      </c>
      <c r="J25" s="675">
        <v>11129</v>
      </c>
      <c r="K25" s="675">
        <v>10865</v>
      </c>
      <c r="L25" s="811">
        <v>11456</v>
      </c>
    </row>
    <row r="26" spans="1:12">
      <c r="A26" s="659" t="s">
        <v>823</v>
      </c>
      <c r="B26" s="675">
        <v>8770</v>
      </c>
      <c r="C26" s="810">
        <v>10884</v>
      </c>
      <c r="D26" s="810">
        <v>17382</v>
      </c>
      <c r="E26" s="810">
        <v>7162</v>
      </c>
      <c r="F26" s="810">
        <v>7179</v>
      </c>
      <c r="G26" s="810">
        <v>15274</v>
      </c>
      <c r="H26" s="675">
        <v>33275</v>
      </c>
      <c r="I26" s="675">
        <v>35390</v>
      </c>
      <c r="J26" s="675">
        <v>26184</v>
      </c>
      <c r="K26" s="675">
        <v>26175</v>
      </c>
      <c r="L26" s="811">
        <v>28233</v>
      </c>
    </row>
    <row r="27" spans="1:12">
      <c r="A27" s="657" t="s">
        <v>824</v>
      </c>
      <c r="B27" s="1010">
        <v>10422</v>
      </c>
      <c r="C27" s="1010">
        <v>13600</v>
      </c>
      <c r="D27" s="1010">
        <v>22636</v>
      </c>
      <c r="E27" s="1010">
        <v>9808</v>
      </c>
      <c r="F27" s="1010">
        <v>10226</v>
      </c>
      <c r="G27" s="1010">
        <v>23368</v>
      </c>
      <c r="H27" s="1010">
        <v>50025</v>
      </c>
      <c r="I27" s="1010">
        <v>52021</v>
      </c>
      <c r="J27" s="1010">
        <v>41100</v>
      </c>
      <c r="K27" s="1010">
        <v>48005</v>
      </c>
      <c r="L27" s="1020">
        <v>54191</v>
      </c>
    </row>
    <row r="28" spans="1:12">
      <c r="A28" s="658" t="s">
        <v>813</v>
      </c>
      <c r="B28" s="537"/>
      <c r="C28" s="537"/>
      <c r="D28" s="537"/>
      <c r="E28" s="537"/>
      <c r="F28" s="537"/>
      <c r="G28" s="537"/>
      <c r="H28" s="537"/>
      <c r="I28" s="537"/>
      <c r="J28" s="537"/>
      <c r="K28" s="537"/>
      <c r="L28" s="1019"/>
    </row>
    <row r="29" spans="1:12">
      <c r="A29" s="635" t="s">
        <v>814</v>
      </c>
      <c r="B29" s="537"/>
      <c r="C29" s="537"/>
      <c r="D29" s="537"/>
      <c r="E29" s="537"/>
      <c r="F29" s="537"/>
      <c r="G29" s="537"/>
      <c r="H29" s="537"/>
      <c r="I29" s="537"/>
      <c r="J29" s="537"/>
      <c r="K29" s="537"/>
      <c r="L29" s="1019"/>
    </row>
    <row r="30" spans="1:12">
      <c r="A30" s="659" t="s">
        <v>825</v>
      </c>
      <c r="B30" s="675">
        <v>2930</v>
      </c>
      <c r="C30" s="810">
        <v>3619</v>
      </c>
      <c r="D30" s="810">
        <v>5650</v>
      </c>
      <c r="E30" s="810">
        <v>2531</v>
      </c>
      <c r="F30" s="810">
        <v>2608</v>
      </c>
      <c r="G30" s="810">
        <v>6113</v>
      </c>
      <c r="H30" s="675">
        <v>12674</v>
      </c>
      <c r="I30" s="675">
        <v>11615</v>
      </c>
      <c r="J30" s="675">
        <v>9747</v>
      </c>
      <c r="K30" s="675">
        <v>10704</v>
      </c>
      <c r="L30" s="811">
        <v>11108</v>
      </c>
    </row>
    <row r="31" spans="1:12">
      <c r="A31" s="659" t="s">
        <v>826</v>
      </c>
      <c r="B31" s="675">
        <v>2145</v>
      </c>
      <c r="C31" s="810">
        <v>2789</v>
      </c>
      <c r="D31" s="810">
        <v>4739</v>
      </c>
      <c r="E31" s="810">
        <v>2014</v>
      </c>
      <c r="F31" s="810">
        <v>2026</v>
      </c>
      <c r="G31" s="810">
        <v>4930</v>
      </c>
      <c r="H31" s="675">
        <v>10046</v>
      </c>
      <c r="I31" s="675">
        <v>10046</v>
      </c>
      <c r="J31" s="675">
        <v>8173</v>
      </c>
      <c r="K31" s="675">
        <v>9219</v>
      </c>
      <c r="L31" s="811">
        <v>10153</v>
      </c>
    </row>
    <row r="32" spans="1:12">
      <c r="A32" s="659" t="s">
        <v>827</v>
      </c>
      <c r="B32" s="675">
        <v>2853</v>
      </c>
      <c r="C32" s="810">
        <v>3970</v>
      </c>
      <c r="D32" s="810">
        <v>7114</v>
      </c>
      <c r="E32" s="810">
        <v>3044</v>
      </c>
      <c r="F32" s="810">
        <v>3318</v>
      </c>
      <c r="G32" s="810">
        <v>7182</v>
      </c>
      <c r="H32" s="675">
        <v>14910</v>
      </c>
      <c r="I32" s="675">
        <v>15728</v>
      </c>
      <c r="J32" s="675">
        <v>12311</v>
      </c>
      <c r="K32" s="675">
        <v>14222</v>
      </c>
      <c r="L32" s="811">
        <v>14164</v>
      </c>
    </row>
    <row r="33" spans="1:12">
      <c r="A33" s="659" t="s">
        <v>828</v>
      </c>
      <c r="B33" s="675">
        <v>2494</v>
      </c>
      <c r="C33" s="810">
        <v>3222</v>
      </c>
      <c r="D33" s="810">
        <v>5133</v>
      </c>
      <c r="E33" s="810">
        <v>2219</v>
      </c>
      <c r="F33" s="810">
        <v>2274</v>
      </c>
      <c r="G33" s="810">
        <v>5143</v>
      </c>
      <c r="H33" s="675">
        <v>12395</v>
      </c>
      <c r="I33" s="675">
        <v>14632</v>
      </c>
      <c r="J33" s="675">
        <v>10869</v>
      </c>
      <c r="K33" s="675">
        <v>13860</v>
      </c>
      <c r="L33" s="811">
        <v>18766</v>
      </c>
    </row>
    <row r="34" spans="1:12">
      <c r="A34" s="657" t="s">
        <v>829</v>
      </c>
      <c r="B34" s="1010">
        <v>13420</v>
      </c>
      <c r="C34" s="1010">
        <v>18138</v>
      </c>
      <c r="D34" s="1010">
        <v>31642</v>
      </c>
      <c r="E34" s="1010">
        <v>13647</v>
      </c>
      <c r="F34" s="1010">
        <v>14036</v>
      </c>
      <c r="G34" s="1010">
        <v>31315</v>
      </c>
      <c r="H34" s="1010">
        <v>65907</v>
      </c>
      <c r="I34" s="1010">
        <v>67911</v>
      </c>
      <c r="J34" s="1010">
        <v>53667</v>
      </c>
      <c r="K34" s="1010">
        <v>58787</v>
      </c>
      <c r="L34" s="1020">
        <v>64018</v>
      </c>
    </row>
    <row r="35" spans="1:12">
      <c r="A35" s="658" t="s">
        <v>813</v>
      </c>
      <c r="B35" s="537"/>
      <c r="C35" s="537"/>
      <c r="D35" s="537"/>
      <c r="E35" s="537"/>
      <c r="F35" s="537"/>
      <c r="G35" s="537"/>
      <c r="H35" s="537"/>
      <c r="I35" s="537"/>
      <c r="J35" s="537"/>
      <c r="K35" s="537"/>
      <c r="L35" s="1019"/>
    </row>
    <row r="36" spans="1:12">
      <c r="A36" s="635" t="s">
        <v>814</v>
      </c>
      <c r="B36" s="537"/>
      <c r="C36" s="537"/>
      <c r="D36" s="537"/>
      <c r="E36" s="537"/>
      <c r="F36" s="537"/>
      <c r="G36" s="537"/>
      <c r="H36" s="537"/>
      <c r="I36" s="537"/>
      <c r="J36" s="537"/>
      <c r="K36" s="537"/>
      <c r="L36" s="1019"/>
    </row>
    <row r="37" spans="1:12">
      <c r="A37" s="659" t="s">
        <v>830</v>
      </c>
      <c r="B37" s="675">
        <v>2561</v>
      </c>
      <c r="C37" s="810">
        <v>3471</v>
      </c>
      <c r="D37" s="810">
        <v>6158</v>
      </c>
      <c r="E37" s="810">
        <v>2814</v>
      </c>
      <c r="F37" s="810">
        <v>2775</v>
      </c>
      <c r="G37" s="810">
        <v>6136</v>
      </c>
      <c r="H37" s="675">
        <v>12483</v>
      </c>
      <c r="I37" s="675">
        <v>13692</v>
      </c>
      <c r="J37" s="675">
        <v>10226</v>
      </c>
      <c r="K37" s="675">
        <v>11278</v>
      </c>
      <c r="L37" s="811">
        <v>11697</v>
      </c>
    </row>
    <row r="38" spans="1:12">
      <c r="A38" s="659" t="s">
        <v>831</v>
      </c>
      <c r="B38" s="675">
        <v>1787</v>
      </c>
      <c r="C38" s="810">
        <v>2446</v>
      </c>
      <c r="D38" s="810">
        <v>4298</v>
      </c>
      <c r="E38" s="810">
        <v>1887</v>
      </c>
      <c r="F38" s="810">
        <v>1954</v>
      </c>
      <c r="G38" s="810">
        <v>4426</v>
      </c>
      <c r="H38" s="675">
        <v>9273</v>
      </c>
      <c r="I38" s="675">
        <v>10046</v>
      </c>
      <c r="J38" s="675">
        <v>7935</v>
      </c>
      <c r="K38" s="675">
        <v>9329</v>
      </c>
      <c r="L38" s="811">
        <v>10367</v>
      </c>
    </row>
    <row r="39" spans="1:12">
      <c r="A39" s="659" t="s">
        <v>832</v>
      </c>
      <c r="B39" s="675">
        <v>4257</v>
      </c>
      <c r="C39" s="810">
        <v>5556</v>
      </c>
      <c r="D39" s="810">
        <v>9786</v>
      </c>
      <c r="E39" s="810">
        <v>4118</v>
      </c>
      <c r="F39" s="810">
        <v>4173</v>
      </c>
      <c r="G39" s="810">
        <v>9483</v>
      </c>
      <c r="H39" s="675">
        <v>20265</v>
      </c>
      <c r="I39" s="675">
        <v>19348</v>
      </c>
      <c r="J39" s="675">
        <v>15895</v>
      </c>
      <c r="K39" s="675">
        <v>16843</v>
      </c>
      <c r="L39" s="811">
        <v>18280</v>
      </c>
    </row>
    <row r="40" spans="1:12">
      <c r="A40" s="659" t="s">
        <v>833</v>
      </c>
      <c r="B40" s="675">
        <v>1137</v>
      </c>
      <c r="C40" s="810">
        <v>1775</v>
      </c>
      <c r="D40" s="810">
        <v>2877</v>
      </c>
      <c r="E40" s="810">
        <v>1313</v>
      </c>
      <c r="F40" s="810">
        <v>1357</v>
      </c>
      <c r="G40" s="810">
        <v>3218</v>
      </c>
      <c r="H40" s="675">
        <v>6405</v>
      </c>
      <c r="I40" s="675">
        <v>6450</v>
      </c>
      <c r="J40" s="675">
        <v>5137</v>
      </c>
      <c r="K40" s="675">
        <v>6024</v>
      </c>
      <c r="L40" s="811">
        <v>5876</v>
      </c>
    </row>
    <row r="41" spans="1:12">
      <c r="A41" s="659" t="s">
        <v>834</v>
      </c>
      <c r="B41" s="675">
        <v>3678</v>
      </c>
      <c r="C41" s="810">
        <v>4890</v>
      </c>
      <c r="D41" s="810">
        <v>8523</v>
      </c>
      <c r="E41" s="810">
        <v>3515</v>
      </c>
      <c r="F41" s="810">
        <v>3777</v>
      </c>
      <c r="G41" s="810">
        <v>8052</v>
      </c>
      <c r="H41" s="675">
        <v>17481</v>
      </c>
      <c r="I41" s="675">
        <v>18375</v>
      </c>
      <c r="J41" s="675">
        <v>14474</v>
      </c>
      <c r="K41" s="675">
        <v>15313</v>
      </c>
      <c r="L41" s="811">
        <v>17798</v>
      </c>
    </row>
    <row r="42" spans="1:12">
      <c r="A42" s="657" t="s">
        <v>835</v>
      </c>
      <c r="B42" s="1010">
        <v>24342</v>
      </c>
      <c r="C42" s="1010">
        <v>28910</v>
      </c>
      <c r="D42" s="1010">
        <v>43284</v>
      </c>
      <c r="E42" s="1010">
        <v>18016</v>
      </c>
      <c r="F42" s="1010">
        <v>17473</v>
      </c>
      <c r="G42" s="1010">
        <v>38534</v>
      </c>
      <c r="H42" s="1010">
        <v>108979</v>
      </c>
      <c r="I42" s="1010">
        <v>126611</v>
      </c>
      <c r="J42" s="1010">
        <v>88590</v>
      </c>
      <c r="K42" s="1010">
        <v>98034</v>
      </c>
      <c r="L42" s="1020">
        <v>156213</v>
      </c>
    </row>
    <row r="43" spans="1:12">
      <c r="A43" s="658" t="s">
        <v>813</v>
      </c>
      <c r="B43" s="537"/>
      <c r="C43" s="537"/>
      <c r="D43" s="537"/>
      <c r="E43" s="537"/>
      <c r="F43" s="537"/>
      <c r="G43" s="537"/>
      <c r="H43" s="537"/>
      <c r="I43" s="537"/>
      <c r="J43" s="537"/>
      <c r="K43" s="537"/>
      <c r="L43" s="1019"/>
    </row>
    <row r="44" spans="1:12">
      <c r="A44" s="635" t="s">
        <v>814</v>
      </c>
      <c r="B44" s="537"/>
      <c r="C44" s="537"/>
      <c r="D44" s="537"/>
      <c r="E44" s="537"/>
      <c r="F44" s="537"/>
      <c r="G44" s="537"/>
      <c r="H44" s="537"/>
      <c r="I44" s="537"/>
      <c r="J44" s="537"/>
      <c r="K44" s="537"/>
      <c r="L44" s="1019"/>
    </row>
    <row r="45" spans="1:12">
      <c r="A45" s="659" t="s">
        <v>836</v>
      </c>
      <c r="B45" s="675">
        <v>16724</v>
      </c>
      <c r="C45" s="810">
        <v>18799</v>
      </c>
      <c r="D45" s="810">
        <v>27662</v>
      </c>
      <c r="E45" s="810">
        <v>11210</v>
      </c>
      <c r="F45" s="810">
        <v>10644</v>
      </c>
      <c r="G45" s="810">
        <v>23752</v>
      </c>
      <c r="H45" s="675">
        <v>70446</v>
      </c>
      <c r="I45" s="675">
        <v>79741</v>
      </c>
      <c r="J45" s="675">
        <v>54425</v>
      </c>
      <c r="K45" s="675">
        <v>59625</v>
      </c>
      <c r="L45" s="811">
        <v>93603</v>
      </c>
    </row>
    <row r="46" spans="1:12">
      <c r="A46" s="659" t="s">
        <v>837</v>
      </c>
      <c r="B46" s="675">
        <v>6825</v>
      </c>
      <c r="C46" s="810">
        <v>9025</v>
      </c>
      <c r="D46" s="810">
        <v>14038</v>
      </c>
      <c r="E46" s="810">
        <v>6131</v>
      </c>
      <c r="F46" s="810">
        <v>6171</v>
      </c>
      <c r="G46" s="810">
        <v>13148</v>
      </c>
      <c r="H46" s="675">
        <v>33703</v>
      </c>
      <c r="I46" s="675">
        <v>41262</v>
      </c>
      <c r="J46" s="675">
        <v>29903</v>
      </c>
      <c r="K46" s="675">
        <v>33197</v>
      </c>
      <c r="L46" s="811">
        <v>52906</v>
      </c>
    </row>
    <row r="47" spans="1:12">
      <c r="A47" s="659" t="s">
        <v>838</v>
      </c>
      <c r="B47" s="675">
        <v>793</v>
      </c>
      <c r="C47" s="810">
        <v>1086</v>
      </c>
      <c r="D47" s="810">
        <v>1584</v>
      </c>
      <c r="E47" s="810">
        <v>675</v>
      </c>
      <c r="F47" s="810">
        <v>658</v>
      </c>
      <c r="G47" s="810">
        <v>1634</v>
      </c>
      <c r="H47" s="675">
        <v>4830</v>
      </c>
      <c r="I47" s="675">
        <v>5608</v>
      </c>
      <c r="J47" s="675">
        <v>4262</v>
      </c>
      <c r="K47" s="675">
        <v>5212</v>
      </c>
      <c r="L47" s="811">
        <v>9704</v>
      </c>
    </row>
    <row r="48" spans="1:12">
      <c r="A48" s="1774" t="s">
        <v>852</v>
      </c>
      <c r="B48" s="1774"/>
      <c r="C48" s="1774"/>
      <c r="D48" s="1774"/>
      <c r="E48" s="1774"/>
      <c r="F48" s="1774"/>
      <c r="G48" s="1774"/>
      <c r="H48" s="664"/>
      <c r="I48" s="664"/>
      <c r="J48" s="664"/>
      <c r="K48" s="664"/>
      <c r="L48" s="664"/>
    </row>
    <row r="49" spans="1:12">
      <c r="A49" s="1775" t="s">
        <v>853</v>
      </c>
      <c r="B49" s="1775"/>
      <c r="C49" s="1775"/>
      <c r="D49" s="1775"/>
      <c r="E49" s="1775"/>
      <c r="F49" s="1775"/>
      <c r="G49" s="1775"/>
      <c r="H49" s="664"/>
      <c r="I49" s="664"/>
      <c r="J49" s="664"/>
      <c r="K49" s="664"/>
      <c r="L49" s="664"/>
    </row>
  </sheetData>
  <mergeCells count="19">
    <mergeCell ref="A48:G48"/>
    <mergeCell ref="A49:G49"/>
    <mergeCell ref="F6:F9"/>
    <mergeCell ref="G6:G9"/>
    <mergeCell ref="H6:H9"/>
    <mergeCell ref="A1:C1"/>
    <mergeCell ref="A2:G2"/>
    <mergeCell ref="A3:G3"/>
    <mergeCell ref="A4:G4"/>
    <mergeCell ref="A5:A9"/>
    <mergeCell ref="B5:L5"/>
    <mergeCell ref="B6:B9"/>
    <mergeCell ref="C6:C9"/>
    <mergeCell ref="D6:D9"/>
    <mergeCell ref="E6:E9"/>
    <mergeCell ref="L6:L9"/>
    <mergeCell ref="I6:I9"/>
    <mergeCell ref="J6:J9"/>
    <mergeCell ref="K6:K9"/>
  </mergeCells>
  <hyperlinks>
    <hyperlink ref="L1:L2" location="'Spis tablic     List of tables'!A74" display="Powrót do spisu tablic"/>
    <hyperlink ref="L2" location="'Spis tablic     List of tables'!A74" display="Powrót do spisu tablic"/>
  </hyperlinks>
  <pageMargins left="0.7" right="0.7" top="0.75" bottom="0.75" header="0.3" footer="0.3"/>
  <pageSetup paperSize="9" scale="6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51"/>
  <sheetViews>
    <sheetView showGridLines="0" zoomScaleNormal="100" workbookViewId="0">
      <selection sqref="A1:D1"/>
    </sheetView>
  </sheetViews>
  <sheetFormatPr defaultRowHeight="15"/>
  <cols>
    <col min="1" max="1" width="25.42578125" style="664" customWidth="1"/>
    <col min="2" max="2" width="15.42578125" style="664" customWidth="1"/>
    <col min="3" max="3" width="16.85546875" style="664" customWidth="1"/>
    <col min="4" max="4" width="13" style="664" customWidth="1"/>
    <col min="5" max="8" width="16.85546875" style="664" customWidth="1"/>
  </cols>
  <sheetData>
    <row r="1" spans="1:8">
      <c r="A1" s="1770" t="s">
        <v>854</v>
      </c>
      <c r="B1" s="1770"/>
      <c r="C1" s="1770"/>
      <c r="D1" s="1770"/>
      <c r="E1" s="67"/>
      <c r="G1" s="667"/>
      <c r="H1" s="663" t="s">
        <v>1</v>
      </c>
    </row>
    <row r="2" spans="1:8">
      <c r="A2" s="1776" t="s">
        <v>1297</v>
      </c>
      <c r="B2" s="1776"/>
      <c r="C2" s="1776"/>
      <c r="D2" s="1776"/>
      <c r="E2" s="668"/>
      <c r="G2" s="667"/>
      <c r="H2" s="666" t="s">
        <v>3</v>
      </c>
    </row>
    <row r="3" spans="1:8">
      <c r="A3" s="1639" t="s">
        <v>842</v>
      </c>
      <c r="B3" s="1639"/>
      <c r="C3" s="1639"/>
      <c r="D3" s="1639"/>
      <c r="E3" s="668"/>
      <c r="G3" s="669"/>
      <c r="H3" s="670"/>
    </row>
    <row r="4" spans="1:8">
      <c r="A4" s="1777" t="s">
        <v>1298</v>
      </c>
      <c r="B4" s="1777"/>
      <c r="C4" s="1777"/>
      <c r="D4" s="1777"/>
      <c r="E4" s="67"/>
      <c r="F4" s="67"/>
      <c r="G4" s="67"/>
      <c r="H4" s="67"/>
    </row>
    <row r="5" spans="1:8">
      <c r="A5" s="1496" t="s">
        <v>855</v>
      </c>
      <c r="B5" s="1778" t="s">
        <v>1830</v>
      </c>
      <c r="C5" s="1779"/>
      <c r="D5" s="1779"/>
      <c r="E5" s="1779"/>
      <c r="F5" s="1779"/>
      <c r="G5" s="1780"/>
      <c r="H5" s="1393" t="s">
        <v>1749</v>
      </c>
    </row>
    <row r="6" spans="1:8">
      <c r="A6" s="1503"/>
      <c r="B6" s="1393" t="s">
        <v>1745</v>
      </c>
      <c r="C6" s="671"/>
      <c r="D6" s="1393" t="s">
        <v>1744</v>
      </c>
      <c r="E6" s="504"/>
      <c r="F6" s="1393" t="s">
        <v>1747</v>
      </c>
      <c r="G6" s="671"/>
      <c r="H6" s="1628"/>
    </row>
    <row r="7" spans="1:8">
      <c r="A7" s="1503"/>
      <c r="B7" s="1628"/>
      <c r="C7" s="1374" t="s">
        <v>856</v>
      </c>
      <c r="D7" s="1628"/>
      <c r="E7" s="1374" t="s">
        <v>1746</v>
      </c>
      <c r="F7" s="1628"/>
      <c r="G7" s="1374" t="s">
        <v>1748</v>
      </c>
      <c r="H7" s="1628"/>
    </row>
    <row r="8" spans="1:8">
      <c r="A8" s="1503"/>
      <c r="B8" s="1628"/>
      <c r="C8" s="1627"/>
      <c r="D8" s="1628"/>
      <c r="E8" s="1627"/>
      <c r="F8" s="1628"/>
      <c r="G8" s="1627"/>
      <c r="H8" s="1628"/>
    </row>
    <row r="9" spans="1:8">
      <c r="A9" s="1503"/>
      <c r="B9" s="1628"/>
      <c r="C9" s="1627"/>
      <c r="D9" s="1628"/>
      <c r="E9" s="1627"/>
      <c r="F9" s="1628"/>
      <c r="G9" s="1627"/>
      <c r="H9" s="1628"/>
    </row>
    <row r="10" spans="1:8">
      <c r="A10" s="1503"/>
      <c r="B10" s="1628"/>
      <c r="C10" s="1627"/>
      <c r="D10" s="1628"/>
      <c r="E10" s="1627"/>
      <c r="F10" s="1628"/>
      <c r="G10" s="1627"/>
      <c r="H10" s="1628"/>
    </row>
    <row r="11" spans="1:8">
      <c r="A11" s="1503"/>
      <c r="B11" s="1628"/>
      <c r="C11" s="1627"/>
      <c r="D11" s="1628"/>
      <c r="E11" s="1627"/>
      <c r="F11" s="1628"/>
      <c r="G11" s="1627"/>
      <c r="H11" s="1628"/>
    </row>
    <row r="12" spans="1:8">
      <c r="A12" s="316"/>
      <c r="B12" s="655"/>
      <c r="C12" s="655"/>
      <c r="D12" s="655"/>
      <c r="E12" s="655"/>
      <c r="F12" s="655"/>
      <c r="G12" s="655"/>
      <c r="H12" s="656"/>
    </row>
    <row r="13" spans="1:8">
      <c r="A13" s="657" t="s">
        <v>810</v>
      </c>
      <c r="B13" s="672">
        <v>458438</v>
      </c>
      <c r="C13" s="672">
        <v>222971</v>
      </c>
      <c r="D13" s="672">
        <v>1407448</v>
      </c>
      <c r="E13" s="672">
        <v>662930</v>
      </c>
      <c r="F13" s="672">
        <v>467637</v>
      </c>
      <c r="G13" s="672">
        <v>311326</v>
      </c>
      <c r="H13" s="1021">
        <v>65.8</v>
      </c>
    </row>
    <row r="14" spans="1:8">
      <c r="A14" s="658" t="s">
        <v>811</v>
      </c>
      <c r="B14" s="673"/>
      <c r="C14" s="673"/>
      <c r="D14" s="673"/>
      <c r="E14" s="673"/>
      <c r="F14" s="673"/>
      <c r="G14" s="673"/>
      <c r="H14" s="1022"/>
    </row>
    <row r="15" spans="1:8">
      <c r="A15" s="657" t="s">
        <v>812</v>
      </c>
      <c r="B15" s="674">
        <v>47402</v>
      </c>
      <c r="C15" s="674">
        <v>22995</v>
      </c>
      <c r="D15" s="674">
        <v>137938</v>
      </c>
      <c r="E15" s="674">
        <v>63875</v>
      </c>
      <c r="F15" s="674">
        <v>41109</v>
      </c>
      <c r="G15" s="674">
        <v>27277</v>
      </c>
      <c r="H15" s="1021">
        <v>64.2</v>
      </c>
    </row>
    <row r="16" spans="1:8">
      <c r="A16" s="658" t="s">
        <v>813</v>
      </c>
      <c r="B16" s="674"/>
      <c r="C16" s="674"/>
      <c r="D16" s="674"/>
      <c r="E16" s="674"/>
      <c r="F16" s="674"/>
      <c r="G16" s="674"/>
      <c r="H16" s="1021"/>
    </row>
    <row r="17" spans="1:8">
      <c r="A17" s="635" t="s">
        <v>814</v>
      </c>
      <c r="B17" s="673"/>
      <c r="C17" s="673"/>
      <c r="D17" s="673"/>
      <c r="E17" s="673"/>
      <c r="F17" s="673"/>
      <c r="G17" s="673"/>
      <c r="H17" s="1022"/>
    </row>
    <row r="18" spans="1:8">
      <c r="A18" s="659" t="s">
        <v>815</v>
      </c>
      <c r="B18" s="675">
        <v>20533</v>
      </c>
      <c r="C18" s="675">
        <v>9946</v>
      </c>
      <c r="D18" s="675">
        <v>59205</v>
      </c>
      <c r="E18" s="675">
        <v>27545</v>
      </c>
      <c r="F18" s="675">
        <v>17813</v>
      </c>
      <c r="G18" s="675">
        <v>11874</v>
      </c>
      <c r="H18" s="1022">
        <v>64.8</v>
      </c>
    </row>
    <row r="19" spans="1:8">
      <c r="A19" s="659" t="s">
        <v>816</v>
      </c>
      <c r="B19" s="675">
        <v>10715</v>
      </c>
      <c r="C19" s="675">
        <v>5225</v>
      </c>
      <c r="D19" s="675">
        <v>34771</v>
      </c>
      <c r="E19" s="675">
        <v>15995</v>
      </c>
      <c r="F19" s="675">
        <v>10884</v>
      </c>
      <c r="G19" s="675">
        <v>7299</v>
      </c>
      <c r="H19" s="1022">
        <v>62.1</v>
      </c>
    </row>
    <row r="20" spans="1:8">
      <c r="A20" s="659" t="s">
        <v>817</v>
      </c>
      <c r="B20" s="675">
        <v>16154</v>
      </c>
      <c r="C20" s="675">
        <v>7824</v>
      </c>
      <c r="D20" s="675">
        <v>43962</v>
      </c>
      <c r="E20" s="675">
        <v>20335</v>
      </c>
      <c r="F20" s="675">
        <v>12412</v>
      </c>
      <c r="G20" s="675">
        <v>8104</v>
      </c>
      <c r="H20" s="1022">
        <v>65</v>
      </c>
    </row>
    <row r="21" spans="1:8">
      <c r="A21" s="657" t="s">
        <v>818</v>
      </c>
      <c r="B21" s="674">
        <v>135570</v>
      </c>
      <c r="C21" s="674">
        <v>66088</v>
      </c>
      <c r="D21" s="674">
        <v>361795</v>
      </c>
      <c r="E21" s="674">
        <v>170769</v>
      </c>
      <c r="F21" s="674">
        <v>92833</v>
      </c>
      <c r="G21" s="674">
        <v>61055</v>
      </c>
      <c r="H21" s="1021">
        <v>63.1</v>
      </c>
    </row>
    <row r="22" spans="1:8">
      <c r="A22" s="658" t="s">
        <v>813</v>
      </c>
      <c r="B22" s="673"/>
      <c r="C22" s="673"/>
      <c r="D22" s="673"/>
      <c r="E22" s="673"/>
      <c r="F22" s="673"/>
      <c r="G22" s="673"/>
      <c r="H22" s="1022"/>
    </row>
    <row r="23" spans="1:8">
      <c r="A23" s="635" t="s">
        <v>814</v>
      </c>
      <c r="B23" s="673"/>
      <c r="C23" s="673"/>
      <c r="D23" s="673"/>
      <c r="E23" s="673"/>
      <c r="F23" s="673"/>
      <c r="G23" s="673"/>
      <c r="H23" s="1022"/>
    </row>
    <row r="24" spans="1:8">
      <c r="A24" s="659" t="s">
        <v>819</v>
      </c>
      <c r="B24" s="675">
        <v>26025</v>
      </c>
      <c r="C24" s="675">
        <v>12756</v>
      </c>
      <c r="D24" s="675">
        <v>72497</v>
      </c>
      <c r="E24" s="675">
        <v>34707</v>
      </c>
      <c r="F24" s="675">
        <v>17677</v>
      </c>
      <c r="G24" s="675">
        <v>11701</v>
      </c>
      <c r="H24" s="1022">
        <v>60.3</v>
      </c>
    </row>
    <row r="25" spans="1:8">
      <c r="A25" s="659" t="s">
        <v>820</v>
      </c>
      <c r="B25" s="675">
        <v>35466</v>
      </c>
      <c r="C25" s="675">
        <v>17316</v>
      </c>
      <c r="D25" s="675">
        <v>82215</v>
      </c>
      <c r="E25" s="675">
        <v>38846</v>
      </c>
      <c r="F25" s="675">
        <v>18938</v>
      </c>
      <c r="G25" s="675">
        <v>12248</v>
      </c>
      <c r="H25" s="1022">
        <v>66.2</v>
      </c>
    </row>
    <row r="26" spans="1:8">
      <c r="A26" s="659" t="s">
        <v>821</v>
      </c>
      <c r="B26" s="675">
        <v>6541</v>
      </c>
      <c r="C26" s="675">
        <v>3191</v>
      </c>
      <c r="D26" s="675">
        <v>22357</v>
      </c>
      <c r="E26" s="675">
        <v>10159</v>
      </c>
      <c r="F26" s="675">
        <v>6848</v>
      </c>
      <c r="G26" s="675">
        <v>4644</v>
      </c>
      <c r="H26" s="1022">
        <v>59.9</v>
      </c>
    </row>
    <row r="27" spans="1:8">
      <c r="A27" s="659" t="s">
        <v>822</v>
      </c>
      <c r="B27" s="675">
        <v>18555</v>
      </c>
      <c r="C27" s="675">
        <v>9114</v>
      </c>
      <c r="D27" s="675">
        <v>52907</v>
      </c>
      <c r="E27" s="675">
        <v>24784</v>
      </c>
      <c r="F27" s="675">
        <v>14264</v>
      </c>
      <c r="G27" s="675">
        <v>9353</v>
      </c>
      <c r="H27" s="1022">
        <v>62</v>
      </c>
    </row>
    <row r="28" spans="1:8">
      <c r="A28" s="659" t="s">
        <v>823</v>
      </c>
      <c r="B28" s="675">
        <v>48983</v>
      </c>
      <c r="C28" s="675">
        <v>23711</v>
      </c>
      <c r="D28" s="675">
        <v>131819</v>
      </c>
      <c r="E28" s="675">
        <v>62273</v>
      </c>
      <c r="F28" s="675">
        <v>35106</v>
      </c>
      <c r="G28" s="675">
        <v>23109</v>
      </c>
      <c r="H28" s="1022">
        <v>63.8</v>
      </c>
    </row>
    <row r="29" spans="1:8">
      <c r="A29" s="657" t="s">
        <v>824</v>
      </c>
      <c r="B29" s="674">
        <v>63158</v>
      </c>
      <c r="C29" s="674">
        <v>30577</v>
      </c>
      <c r="D29" s="674">
        <v>204880</v>
      </c>
      <c r="E29" s="674">
        <v>95201</v>
      </c>
      <c r="F29" s="674">
        <v>67364</v>
      </c>
      <c r="G29" s="674">
        <v>45275</v>
      </c>
      <c r="H29" s="1021">
        <v>63.7</v>
      </c>
    </row>
    <row r="30" spans="1:8">
      <c r="A30" s="658" t="s">
        <v>813</v>
      </c>
      <c r="B30" s="673"/>
      <c r="C30" s="673"/>
      <c r="D30" s="673"/>
      <c r="E30" s="673"/>
      <c r="F30" s="673"/>
      <c r="G30" s="673"/>
      <c r="H30" s="1022"/>
    </row>
    <row r="31" spans="1:8">
      <c r="A31" s="635" t="s">
        <v>814</v>
      </c>
      <c r="B31" s="673"/>
      <c r="C31" s="673"/>
      <c r="D31" s="673"/>
      <c r="E31" s="673"/>
      <c r="F31" s="673"/>
      <c r="G31" s="673"/>
      <c r="H31" s="1022"/>
    </row>
    <row r="32" spans="1:8">
      <c r="A32" s="659" t="s">
        <v>825</v>
      </c>
      <c r="B32" s="675">
        <v>16438</v>
      </c>
      <c r="C32" s="675">
        <v>7919</v>
      </c>
      <c r="D32" s="675">
        <v>49046</v>
      </c>
      <c r="E32" s="675">
        <v>22769</v>
      </c>
      <c r="F32" s="675">
        <v>13815</v>
      </c>
      <c r="G32" s="675">
        <v>9110</v>
      </c>
      <c r="H32" s="1022">
        <v>61.7</v>
      </c>
    </row>
    <row r="33" spans="1:8">
      <c r="A33" s="659" t="s">
        <v>826</v>
      </c>
      <c r="B33" s="675">
        <v>13039</v>
      </c>
      <c r="C33" s="675">
        <v>6285</v>
      </c>
      <c r="D33" s="675">
        <v>40553</v>
      </c>
      <c r="E33" s="675">
        <v>18852</v>
      </c>
      <c r="F33" s="675">
        <v>12688</v>
      </c>
      <c r="G33" s="675">
        <v>8534</v>
      </c>
      <c r="H33" s="1022">
        <v>63.4</v>
      </c>
    </row>
    <row r="34" spans="1:8">
      <c r="A34" s="659" t="s">
        <v>827</v>
      </c>
      <c r="B34" s="675">
        <v>19133</v>
      </c>
      <c r="C34" s="675">
        <v>9301</v>
      </c>
      <c r="D34" s="675">
        <v>61745</v>
      </c>
      <c r="E34" s="675">
        <v>28135</v>
      </c>
      <c r="F34" s="675">
        <v>17938</v>
      </c>
      <c r="G34" s="675">
        <v>11988</v>
      </c>
      <c r="H34" s="1022">
        <v>60</v>
      </c>
    </row>
    <row r="35" spans="1:8">
      <c r="A35" s="659" t="s">
        <v>828</v>
      </c>
      <c r="B35" s="675">
        <v>14548</v>
      </c>
      <c r="C35" s="675">
        <v>7072</v>
      </c>
      <c r="D35" s="675">
        <v>53536</v>
      </c>
      <c r="E35" s="675">
        <v>25445</v>
      </c>
      <c r="F35" s="675">
        <v>22923</v>
      </c>
      <c r="G35" s="675">
        <v>15643</v>
      </c>
      <c r="H35" s="1022">
        <v>70</v>
      </c>
    </row>
    <row r="36" spans="1:8">
      <c r="A36" s="657" t="s">
        <v>829</v>
      </c>
      <c r="B36" s="674">
        <v>86107</v>
      </c>
      <c r="C36" s="674">
        <v>41985</v>
      </c>
      <c r="D36" s="674">
        <v>266609</v>
      </c>
      <c r="E36" s="674">
        <v>123604</v>
      </c>
      <c r="F36" s="674">
        <v>79772</v>
      </c>
      <c r="G36" s="674">
        <v>53795</v>
      </c>
      <c r="H36" s="1021">
        <v>62.2</v>
      </c>
    </row>
    <row r="37" spans="1:8">
      <c r="A37" s="658" t="s">
        <v>813</v>
      </c>
      <c r="B37" s="673"/>
      <c r="C37" s="673"/>
      <c r="D37" s="673"/>
      <c r="E37" s="673"/>
      <c r="F37" s="673"/>
      <c r="G37" s="673"/>
      <c r="H37" s="1022"/>
    </row>
    <row r="38" spans="1:8">
      <c r="A38" s="635" t="s">
        <v>814</v>
      </c>
      <c r="B38" s="673"/>
      <c r="C38" s="673"/>
      <c r="D38" s="673"/>
      <c r="E38" s="673"/>
      <c r="F38" s="673"/>
      <c r="G38" s="673"/>
      <c r="H38" s="1022"/>
    </row>
    <row r="39" spans="1:8">
      <c r="A39" s="659" t="s">
        <v>830</v>
      </c>
      <c r="B39" s="675">
        <v>16811</v>
      </c>
      <c r="C39" s="675">
        <v>8142</v>
      </c>
      <c r="D39" s="675">
        <v>51718</v>
      </c>
      <c r="E39" s="675">
        <v>23868</v>
      </c>
      <c r="F39" s="675">
        <v>14762</v>
      </c>
      <c r="G39" s="675">
        <v>9983</v>
      </c>
      <c r="H39" s="1022">
        <v>61</v>
      </c>
    </row>
    <row r="40" spans="1:8">
      <c r="A40" s="659" t="s">
        <v>831</v>
      </c>
      <c r="B40" s="675">
        <v>11707</v>
      </c>
      <c r="C40" s="675">
        <v>5723</v>
      </c>
      <c r="D40" s="675">
        <v>39035</v>
      </c>
      <c r="E40" s="675">
        <v>18107</v>
      </c>
      <c r="F40" s="675">
        <v>13006</v>
      </c>
      <c r="G40" s="675">
        <v>8822</v>
      </c>
      <c r="H40" s="1022">
        <v>63.3</v>
      </c>
    </row>
    <row r="41" spans="1:8">
      <c r="A41" s="659" t="s">
        <v>832</v>
      </c>
      <c r="B41" s="675">
        <v>26451</v>
      </c>
      <c r="C41" s="675">
        <v>12956</v>
      </c>
      <c r="D41" s="675">
        <v>78954</v>
      </c>
      <c r="E41" s="675">
        <v>36748</v>
      </c>
      <c r="F41" s="675">
        <v>22599</v>
      </c>
      <c r="G41" s="675">
        <v>15198</v>
      </c>
      <c r="H41" s="1022">
        <v>62.1</v>
      </c>
    </row>
    <row r="42" spans="1:8">
      <c r="A42" s="659" t="s">
        <v>833</v>
      </c>
      <c r="B42" s="675">
        <v>8000</v>
      </c>
      <c r="C42" s="675">
        <v>3901</v>
      </c>
      <c r="D42" s="675">
        <v>26109</v>
      </c>
      <c r="E42" s="675">
        <v>11954</v>
      </c>
      <c r="F42" s="675">
        <v>7460</v>
      </c>
      <c r="G42" s="675">
        <v>5050</v>
      </c>
      <c r="H42" s="1022">
        <v>59.2</v>
      </c>
    </row>
    <row r="43" spans="1:8">
      <c r="A43" s="659" t="s">
        <v>834</v>
      </c>
      <c r="B43" s="675">
        <v>23138</v>
      </c>
      <c r="C43" s="675">
        <v>11263</v>
      </c>
      <c r="D43" s="675">
        <v>70793</v>
      </c>
      <c r="E43" s="675">
        <v>32927</v>
      </c>
      <c r="F43" s="675">
        <v>21945</v>
      </c>
      <c r="G43" s="675">
        <v>14742</v>
      </c>
      <c r="H43" s="1022">
        <v>63.7</v>
      </c>
    </row>
    <row r="44" spans="1:8">
      <c r="A44" s="657" t="s">
        <v>835</v>
      </c>
      <c r="B44" s="674">
        <v>126201</v>
      </c>
      <c r="C44" s="674">
        <v>61326</v>
      </c>
      <c r="D44" s="674">
        <v>436226</v>
      </c>
      <c r="E44" s="674">
        <v>209481</v>
      </c>
      <c r="F44" s="674">
        <v>186559</v>
      </c>
      <c r="G44" s="674">
        <v>123924</v>
      </c>
      <c r="H44" s="1021">
        <v>71.7</v>
      </c>
    </row>
    <row r="45" spans="1:8">
      <c r="A45" s="658" t="s">
        <v>813</v>
      </c>
      <c r="B45" s="673"/>
      <c r="C45" s="673"/>
      <c r="D45" s="673"/>
      <c r="E45" s="673"/>
      <c r="F45" s="673"/>
      <c r="G45" s="673"/>
      <c r="H45" s="1022"/>
    </row>
    <row r="46" spans="1:8">
      <c r="A46" s="635" t="s">
        <v>814</v>
      </c>
      <c r="B46" s="673"/>
      <c r="C46" s="673"/>
      <c r="D46" s="673"/>
      <c r="E46" s="673"/>
      <c r="F46" s="673"/>
      <c r="G46" s="673"/>
      <c r="H46" s="1021"/>
    </row>
    <row r="47" spans="1:8">
      <c r="A47" s="659" t="s">
        <v>836</v>
      </c>
      <c r="B47" s="675">
        <v>81522</v>
      </c>
      <c r="C47" s="675">
        <v>39542</v>
      </c>
      <c r="D47" s="675">
        <v>272935</v>
      </c>
      <c r="E47" s="675">
        <v>131256</v>
      </c>
      <c r="F47" s="675">
        <v>112174</v>
      </c>
      <c r="G47" s="675">
        <v>74646</v>
      </c>
      <c r="H47" s="1022">
        <v>71</v>
      </c>
    </row>
    <row r="48" spans="1:8">
      <c r="A48" s="659" t="s">
        <v>837</v>
      </c>
      <c r="B48" s="675">
        <v>40090</v>
      </c>
      <c r="C48" s="675">
        <v>19536</v>
      </c>
      <c r="D48" s="675">
        <v>143177</v>
      </c>
      <c r="E48" s="675">
        <v>68724</v>
      </c>
      <c r="F48" s="675">
        <v>63042</v>
      </c>
      <c r="G48" s="675">
        <v>41719</v>
      </c>
      <c r="H48" s="1022">
        <v>72</v>
      </c>
    </row>
    <row r="49" spans="1:8">
      <c r="A49" s="659" t="s">
        <v>838</v>
      </c>
      <c r="B49" s="675">
        <v>4589</v>
      </c>
      <c r="C49" s="675">
        <v>2248</v>
      </c>
      <c r="D49" s="675">
        <v>20114</v>
      </c>
      <c r="E49" s="675">
        <v>9501</v>
      </c>
      <c r="F49" s="675">
        <v>11343</v>
      </c>
      <c r="G49" s="675">
        <v>7559</v>
      </c>
      <c r="H49" s="1022">
        <v>79.2</v>
      </c>
    </row>
    <row r="50" spans="1:8">
      <c r="A50" s="1774" t="s">
        <v>852</v>
      </c>
      <c r="B50" s="1774"/>
      <c r="C50" s="1774"/>
      <c r="D50" s="1774"/>
      <c r="E50" s="1774"/>
      <c r="F50" s="1774"/>
      <c r="G50" s="1774"/>
      <c r="H50" s="1774"/>
    </row>
    <row r="51" spans="1:8">
      <c r="A51" s="1775" t="s">
        <v>853</v>
      </c>
      <c r="B51" s="1775"/>
      <c r="C51" s="1775"/>
      <c r="D51" s="1775"/>
      <c r="E51" s="1775"/>
      <c r="F51" s="1775"/>
      <c r="G51" s="1775"/>
      <c r="H51" s="1775"/>
    </row>
  </sheetData>
  <mergeCells count="15">
    <mergeCell ref="A50:H50"/>
    <mergeCell ref="A51:H51"/>
    <mergeCell ref="H5:H11"/>
    <mergeCell ref="B6:B11"/>
    <mergeCell ref="D6:D11"/>
    <mergeCell ref="F6:F11"/>
    <mergeCell ref="C7:C11"/>
    <mergeCell ref="E7:E11"/>
    <mergeCell ref="G7:G11"/>
    <mergeCell ref="A1:D1"/>
    <mergeCell ref="A2:D2"/>
    <mergeCell ref="A3:D3"/>
    <mergeCell ref="A4:D4"/>
    <mergeCell ref="A5:A11"/>
    <mergeCell ref="B5:G5"/>
  </mergeCells>
  <hyperlinks>
    <hyperlink ref="H1" location="'Spis tablic     List of tables'!A72" display="Powrót do spisu tablic"/>
    <hyperlink ref="H1:H2" location="'Spis tablic     List of tables'!A75" display="Powrót do spisu tablic"/>
    <hyperlink ref="H2" location="'Spis tablic     List of tables'!A75" display="Powrót do spisu tablic"/>
  </hyperlinks>
  <pageMargins left="0.7" right="0.7" top="0.75" bottom="0.75" header="0.3" footer="0.3"/>
  <pageSetup paperSize="9" scale="65"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47"/>
  <sheetViews>
    <sheetView showGridLines="0" zoomScaleNormal="100" workbookViewId="0">
      <selection sqref="A1:E1"/>
    </sheetView>
  </sheetViews>
  <sheetFormatPr defaultRowHeight="15"/>
  <cols>
    <col min="1" max="1" width="25.85546875" style="88" customWidth="1"/>
    <col min="2" max="11" width="12" style="88" customWidth="1"/>
  </cols>
  <sheetData>
    <row r="1" spans="1:11">
      <c r="A1" s="1251" t="s">
        <v>1299</v>
      </c>
      <c r="B1" s="1251"/>
      <c r="C1" s="1251"/>
      <c r="D1" s="1251"/>
      <c r="E1" s="1251"/>
      <c r="H1" s="67"/>
      <c r="I1" s="72"/>
      <c r="J1" s="1371" t="s">
        <v>1</v>
      </c>
      <c r="K1" s="1371"/>
    </row>
    <row r="2" spans="1:11">
      <c r="A2" s="1373" t="s">
        <v>1300</v>
      </c>
      <c r="B2" s="1373"/>
      <c r="C2" s="1373"/>
      <c r="D2" s="1373"/>
      <c r="E2" s="67"/>
      <c r="H2" s="67"/>
      <c r="I2" s="72"/>
      <c r="J2" s="1326" t="s">
        <v>3</v>
      </c>
      <c r="K2" s="1326"/>
    </row>
    <row r="3" spans="1:11">
      <c r="A3" s="1283" t="s">
        <v>857</v>
      </c>
      <c r="B3" s="1231" t="s">
        <v>53</v>
      </c>
      <c r="C3" s="1231" t="s">
        <v>858</v>
      </c>
      <c r="D3" s="1233" t="s">
        <v>55</v>
      </c>
      <c r="E3" s="145"/>
      <c r="F3" s="1282" t="s">
        <v>859</v>
      </c>
      <c r="G3" s="1231" t="s">
        <v>860</v>
      </c>
      <c r="H3" s="1233" t="s">
        <v>57</v>
      </c>
      <c r="I3" s="1233" t="s">
        <v>55</v>
      </c>
      <c r="J3" s="145"/>
      <c r="K3" s="1233" t="s">
        <v>861</v>
      </c>
    </row>
    <row r="4" spans="1:11">
      <c r="A4" s="1494"/>
      <c r="B4" s="1691"/>
      <c r="C4" s="1691"/>
      <c r="D4" s="1505"/>
      <c r="E4" s="1374" t="s">
        <v>862</v>
      </c>
      <c r="F4" s="1284"/>
      <c r="G4" s="1691"/>
      <c r="H4" s="1505"/>
      <c r="I4" s="1505"/>
      <c r="J4" s="1393" t="s">
        <v>863</v>
      </c>
      <c r="K4" s="1505"/>
    </row>
    <row r="5" spans="1:11">
      <c r="A5" s="1494"/>
      <c r="B5" s="1691"/>
      <c r="C5" s="1691"/>
      <c r="D5" s="1505"/>
      <c r="E5" s="1627"/>
      <c r="F5" s="1284"/>
      <c r="G5" s="1691"/>
      <c r="H5" s="1626"/>
      <c r="I5" s="1626"/>
      <c r="J5" s="1628"/>
      <c r="K5" s="1626"/>
    </row>
    <row r="6" spans="1:11">
      <c r="A6" s="1494"/>
      <c r="B6" s="1691"/>
      <c r="C6" s="1691"/>
      <c r="D6" s="1236"/>
      <c r="E6" s="1627"/>
      <c r="F6" s="1284"/>
      <c r="G6" s="1691"/>
      <c r="H6" s="1626"/>
      <c r="I6" s="1236"/>
      <c r="J6" s="1628"/>
      <c r="K6" s="1626"/>
    </row>
    <row r="7" spans="1:11">
      <c r="A7" s="1494"/>
      <c r="B7" s="1299" t="s">
        <v>864</v>
      </c>
      <c r="C7" s="1552"/>
      <c r="D7" s="1552"/>
      <c r="E7" s="1552"/>
      <c r="F7" s="1782"/>
      <c r="G7" s="1772" t="s">
        <v>1567</v>
      </c>
      <c r="H7" s="1552"/>
      <c r="I7" s="1552"/>
      <c r="J7" s="1552"/>
      <c r="K7" s="1552"/>
    </row>
    <row r="8" spans="1:11">
      <c r="A8" s="316"/>
      <c r="B8" s="317"/>
      <c r="C8" s="317"/>
      <c r="D8" s="317"/>
      <c r="E8" s="317"/>
      <c r="F8" s="317"/>
      <c r="G8" s="317"/>
      <c r="H8" s="317"/>
      <c r="I8" s="317"/>
      <c r="J8" s="317"/>
      <c r="K8" s="318"/>
    </row>
    <row r="9" spans="1:11">
      <c r="A9" s="657" t="s">
        <v>810</v>
      </c>
      <c r="B9" s="672">
        <v>12473</v>
      </c>
      <c r="C9" s="672">
        <v>26498</v>
      </c>
      <c r="D9" s="672">
        <v>22395</v>
      </c>
      <c r="E9" s="672">
        <v>107</v>
      </c>
      <c r="F9" s="672">
        <v>4103</v>
      </c>
      <c r="G9" s="1023">
        <v>5.36</v>
      </c>
      <c r="H9" s="1023">
        <v>11.38</v>
      </c>
      <c r="I9" s="1023">
        <v>9.6199999999999992</v>
      </c>
      <c r="J9" s="1023">
        <v>4.04</v>
      </c>
      <c r="K9" s="1024">
        <v>1.76</v>
      </c>
    </row>
    <row r="10" spans="1:11">
      <c r="A10" s="658" t="s">
        <v>811</v>
      </c>
      <c r="B10" s="675"/>
      <c r="C10" s="675"/>
      <c r="D10" s="675"/>
      <c r="E10" s="675"/>
      <c r="F10" s="675"/>
      <c r="G10" s="1025"/>
      <c r="H10" s="1025"/>
      <c r="I10" s="1025"/>
      <c r="J10" s="1025"/>
      <c r="K10" s="1026"/>
    </row>
    <row r="11" spans="1:11">
      <c r="A11" s="657" t="s">
        <v>812</v>
      </c>
      <c r="B11" s="672">
        <v>1212</v>
      </c>
      <c r="C11" s="672">
        <v>2647</v>
      </c>
      <c r="D11" s="672">
        <v>2035</v>
      </c>
      <c r="E11" s="672">
        <v>9</v>
      </c>
      <c r="F11" s="672">
        <v>612</v>
      </c>
      <c r="G11" s="1023">
        <v>5.35</v>
      </c>
      <c r="H11" s="1023">
        <v>11.69</v>
      </c>
      <c r="I11" s="1023">
        <v>8.99</v>
      </c>
      <c r="J11" s="1023">
        <v>3.4</v>
      </c>
      <c r="K11" s="1024">
        <v>2.7</v>
      </c>
    </row>
    <row r="12" spans="1:11">
      <c r="A12" s="658" t="s">
        <v>813</v>
      </c>
      <c r="B12" s="675"/>
      <c r="C12" s="675"/>
      <c r="D12" s="675"/>
      <c r="E12" s="675"/>
      <c r="F12" s="675"/>
      <c r="G12" s="1023"/>
      <c r="H12" s="1023"/>
      <c r="I12" s="1023"/>
      <c r="J12" s="1023"/>
      <c r="K12" s="1024"/>
    </row>
    <row r="13" spans="1:11">
      <c r="A13" s="635" t="s">
        <v>814</v>
      </c>
      <c r="B13" s="675"/>
      <c r="C13" s="675"/>
      <c r="D13" s="675"/>
      <c r="E13" s="675"/>
      <c r="F13" s="675"/>
      <c r="G13" s="1025"/>
      <c r="H13" s="1025"/>
      <c r="I13" s="1025"/>
      <c r="J13" s="1025"/>
      <c r="K13" s="1026"/>
    </row>
    <row r="14" spans="1:11">
      <c r="A14" s="659" t="s">
        <v>815</v>
      </c>
      <c r="B14" s="675">
        <v>547</v>
      </c>
      <c r="C14" s="675">
        <v>1213</v>
      </c>
      <c r="D14" s="675">
        <v>851</v>
      </c>
      <c r="E14" s="675">
        <v>6</v>
      </c>
      <c r="F14" s="675">
        <v>362</v>
      </c>
      <c r="G14" s="1025">
        <v>5.62</v>
      </c>
      <c r="H14" s="1025">
        <v>12.46</v>
      </c>
      <c r="I14" s="1025">
        <v>8.74</v>
      </c>
      <c r="J14" s="1025">
        <v>4.95</v>
      </c>
      <c r="K14" s="1026">
        <v>3.72</v>
      </c>
    </row>
    <row r="15" spans="1:11">
      <c r="A15" s="659" t="s">
        <v>816</v>
      </c>
      <c r="B15" s="675">
        <v>300</v>
      </c>
      <c r="C15" s="675">
        <v>536</v>
      </c>
      <c r="D15" s="675">
        <v>553</v>
      </c>
      <c r="E15" s="675" t="s">
        <v>264</v>
      </c>
      <c r="F15" s="675">
        <v>-17</v>
      </c>
      <c r="G15" s="1025">
        <v>5.31</v>
      </c>
      <c r="H15" s="1025">
        <v>9.48</v>
      </c>
      <c r="I15" s="1025">
        <v>9.7799999999999994</v>
      </c>
      <c r="J15" s="1025" t="s">
        <v>264</v>
      </c>
      <c r="K15" s="1026">
        <v>-0.3</v>
      </c>
    </row>
    <row r="16" spans="1:11">
      <c r="A16" s="659" t="s">
        <v>817</v>
      </c>
      <c r="B16" s="675">
        <v>365</v>
      </c>
      <c r="C16" s="675">
        <v>898</v>
      </c>
      <c r="D16" s="675">
        <v>631</v>
      </c>
      <c r="E16" s="675">
        <v>3</v>
      </c>
      <c r="F16" s="675">
        <v>267</v>
      </c>
      <c r="G16" s="1025">
        <v>5.04</v>
      </c>
      <c r="H16" s="1025">
        <v>12.4</v>
      </c>
      <c r="I16" s="1025">
        <v>8.7100000000000009</v>
      </c>
      <c r="J16" s="1025">
        <v>3.34</v>
      </c>
      <c r="K16" s="1026">
        <v>3.69</v>
      </c>
    </row>
    <row r="17" spans="1:11">
      <c r="A17" s="657" t="s">
        <v>818</v>
      </c>
      <c r="B17" s="672">
        <v>3332</v>
      </c>
      <c r="C17" s="672">
        <v>7803</v>
      </c>
      <c r="D17" s="672">
        <v>4551</v>
      </c>
      <c r="E17" s="672">
        <v>26</v>
      </c>
      <c r="F17" s="672">
        <v>3252</v>
      </c>
      <c r="G17" s="1023">
        <v>5.68</v>
      </c>
      <c r="H17" s="1023">
        <v>13.31</v>
      </c>
      <c r="I17" s="1023">
        <v>7.76</v>
      </c>
      <c r="J17" s="1023">
        <v>3.33</v>
      </c>
      <c r="K17" s="1024">
        <v>5.55</v>
      </c>
    </row>
    <row r="18" spans="1:11">
      <c r="A18" s="658" t="s">
        <v>813</v>
      </c>
      <c r="B18" s="675"/>
      <c r="C18" s="675"/>
      <c r="D18" s="675"/>
      <c r="E18" s="675"/>
      <c r="F18" s="675"/>
      <c r="G18" s="1025"/>
      <c r="H18" s="1025"/>
      <c r="I18" s="1025"/>
      <c r="J18" s="1025"/>
      <c r="K18" s="1026"/>
    </row>
    <row r="19" spans="1:11">
      <c r="A19" s="635" t="s">
        <v>814</v>
      </c>
      <c r="B19" s="675"/>
      <c r="C19" s="675"/>
      <c r="D19" s="675"/>
      <c r="E19" s="675"/>
      <c r="F19" s="675"/>
      <c r="G19" s="1025"/>
      <c r="H19" s="1025"/>
      <c r="I19" s="1025"/>
      <c r="J19" s="1025"/>
      <c r="K19" s="1026"/>
    </row>
    <row r="20" spans="1:11">
      <c r="A20" s="659" t="s">
        <v>819</v>
      </c>
      <c r="B20" s="675">
        <v>623</v>
      </c>
      <c r="C20" s="675">
        <v>1394</v>
      </c>
      <c r="D20" s="675">
        <v>743</v>
      </c>
      <c r="E20" s="675">
        <v>4</v>
      </c>
      <c r="F20" s="675">
        <v>651</v>
      </c>
      <c r="G20" s="1025">
        <v>5.41</v>
      </c>
      <c r="H20" s="1025">
        <v>12.1</v>
      </c>
      <c r="I20" s="1025">
        <v>6.45</v>
      </c>
      <c r="J20" s="1025">
        <v>2.87</v>
      </c>
      <c r="K20" s="1026">
        <v>5.65</v>
      </c>
    </row>
    <row r="21" spans="1:11">
      <c r="A21" s="659" t="s">
        <v>820</v>
      </c>
      <c r="B21" s="675">
        <v>827</v>
      </c>
      <c r="C21" s="675">
        <v>2233</v>
      </c>
      <c r="D21" s="675">
        <v>960</v>
      </c>
      <c r="E21" s="675">
        <v>7</v>
      </c>
      <c r="F21" s="675">
        <v>1273</v>
      </c>
      <c r="G21" s="1025">
        <v>6.12</v>
      </c>
      <c r="H21" s="1025">
        <v>16.52</v>
      </c>
      <c r="I21" s="1025">
        <v>7.1</v>
      </c>
      <c r="J21" s="1025">
        <v>3.13</v>
      </c>
      <c r="K21" s="1026">
        <v>9.42</v>
      </c>
    </row>
    <row r="22" spans="1:11">
      <c r="A22" s="659" t="s">
        <v>821</v>
      </c>
      <c r="B22" s="675">
        <v>169</v>
      </c>
      <c r="C22" s="675">
        <v>284</v>
      </c>
      <c r="D22" s="675">
        <v>378</v>
      </c>
      <c r="E22" s="675">
        <v>1</v>
      </c>
      <c r="F22" s="675">
        <v>-94</v>
      </c>
      <c r="G22" s="1025">
        <v>4.72</v>
      </c>
      <c r="H22" s="1025">
        <v>7.92</v>
      </c>
      <c r="I22" s="1025">
        <v>10.55</v>
      </c>
      <c r="J22" s="1025">
        <v>3.52</v>
      </c>
      <c r="K22" s="1026">
        <v>-2.62</v>
      </c>
    </row>
    <row r="23" spans="1:11">
      <c r="A23" s="659" t="s">
        <v>822</v>
      </c>
      <c r="B23" s="675">
        <v>459</v>
      </c>
      <c r="C23" s="675">
        <v>1034</v>
      </c>
      <c r="D23" s="675">
        <v>682</v>
      </c>
      <c r="E23" s="675">
        <v>4</v>
      </c>
      <c r="F23" s="675">
        <v>352</v>
      </c>
      <c r="G23" s="1025">
        <v>5.39</v>
      </c>
      <c r="H23" s="1025">
        <v>12.15</v>
      </c>
      <c r="I23" s="1025">
        <v>8.01</v>
      </c>
      <c r="J23" s="1025">
        <v>3.87</v>
      </c>
      <c r="K23" s="1026">
        <v>4.1399999999999997</v>
      </c>
    </row>
    <row r="24" spans="1:11">
      <c r="A24" s="659" t="s">
        <v>823</v>
      </c>
      <c r="B24" s="675">
        <v>1254</v>
      </c>
      <c r="C24" s="675">
        <v>2858</v>
      </c>
      <c r="D24" s="675">
        <v>1788</v>
      </c>
      <c r="E24" s="675">
        <v>10</v>
      </c>
      <c r="F24" s="675">
        <v>1070</v>
      </c>
      <c r="G24" s="1025">
        <v>5.84</v>
      </c>
      <c r="H24" s="1025">
        <v>13.3</v>
      </c>
      <c r="I24" s="1025">
        <v>8.32</v>
      </c>
      <c r="J24" s="1025">
        <v>3.5</v>
      </c>
      <c r="K24" s="1026">
        <v>4.9800000000000004</v>
      </c>
    </row>
    <row r="25" spans="1:11">
      <c r="A25" s="657" t="s">
        <v>824</v>
      </c>
      <c r="B25" s="672">
        <v>1643</v>
      </c>
      <c r="C25" s="672">
        <v>3520</v>
      </c>
      <c r="D25" s="672">
        <v>3331</v>
      </c>
      <c r="E25" s="672">
        <v>22</v>
      </c>
      <c r="F25" s="672">
        <v>189</v>
      </c>
      <c r="G25" s="1023">
        <v>4.9000000000000004</v>
      </c>
      <c r="H25" s="1023">
        <v>10.49</v>
      </c>
      <c r="I25" s="1023">
        <v>9.93</v>
      </c>
      <c r="J25" s="1023">
        <v>6.25</v>
      </c>
      <c r="K25" s="1024">
        <v>0.56000000000000005</v>
      </c>
    </row>
    <row r="26" spans="1:11">
      <c r="A26" s="658" t="s">
        <v>813</v>
      </c>
      <c r="B26" s="675"/>
      <c r="C26" s="675"/>
      <c r="D26" s="675"/>
      <c r="E26" s="675"/>
      <c r="F26" s="675"/>
      <c r="G26" s="1025"/>
      <c r="H26" s="1025"/>
      <c r="I26" s="1025"/>
      <c r="J26" s="1025"/>
      <c r="K26" s="1026"/>
    </row>
    <row r="27" spans="1:11">
      <c r="A27" s="635" t="s">
        <v>814</v>
      </c>
      <c r="B27" s="675"/>
      <c r="C27" s="675"/>
      <c r="D27" s="675"/>
      <c r="E27" s="675"/>
      <c r="F27" s="675"/>
      <c r="G27" s="1025"/>
      <c r="H27" s="1025"/>
      <c r="I27" s="1025"/>
      <c r="J27" s="1025"/>
      <c r="K27" s="1026"/>
    </row>
    <row r="28" spans="1:11">
      <c r="A28" s="659" t="s">
        <v>825</v>
      </c>
      <c r="B28" s="675">
        <v>457</v>
      </c>
      <c r="C28" s="675">
        <v>1009</v>
      </c>
      <c r="D28" s="675">
        <v>696</v>
      </c>
      <c r="E28" s="675">
        <v>10</v>
      </c>
      <c r="F28" s="675">
        <v>313</v>
      </c>
      <c r="G28" s="1025">
        <v>5.77</v>
      </c>
      <c r="H28" s="1025">
        <v>12.74</v>
      </c>
      <c r="I28" s="1025">
        <v>8.7899999999999991</v>
      </c>
      <c r="J28" s="1025">
        <v>9.91</v>
      </c>
      <c r="K28" s="1026">
        <v>3.95</v>
      </c>
    </row>
    <row r="29" spans="1:11">
      <c r="A29" s="659" t="s">
        <v>826</v>
      </c>
      <c r="B29" s="675">
        <v>328</v>
      </c>
      <c r="C29" s="675">
        <v>730</v>
      </c>
      <c r="D29" s="675">
        <v>647</v>
      </c>
      <c r="E29" s="675">
        <v>5</v>
      </c>
      <c r="F29" s="675">
        <v>83</v>
      </c>
      <c r="G29" s="1025">
        <v>4.9400000000000004</v>
      </c>
      <c r="H29" s="1025">
        <v>11.01</v>
      </c>
      <c r="I29" s="1025">
        <v>9.75</v>
      </c>
      <c r="J29" s="1025">
        <v>6.85</v>
      </c>
      <c r="K29" s="1026">
        <v>1.25</v>
      </c>
    </row>
    <row r="30" spans="1:11">
      <c r="A30" s="659" t="s">
        <v>827</v>
      </c>
      <c r="B30" s="675">
        <v>443</v>
      </c>
      <c r="C30" s="675">
        <v>982</v>
      </c>
      <c r="D30" s="675">
        <v>967</v>
      </c>
      <c r="E30" s="675">
        <v>5</v>
      </c>
      <c r="F30" s="675">
        <v>15</v>
      </c>
      <c r="G30" s="1025">
        <v>4.4800000000000004</v>
      </c>
      <c r="H30" s="1025">
        <v>9.94</v>
      </c>
      <c r="I30" s="1025">
        <v>9.7899999999999991</v>
      </c>
      <c r="J30" s="1025">
        <v>5.09</v>
      </c>
      <c r="K30" s="1026">
        <v>0.15</v>
      </c>
    </row>
    <row r="31" spans="1:11">
      <c r="A31" s="659" t="s">
        <v>828</v>
      </c>
      <c r="B31" s="675">
        <v>415</v>
      </c>
      <c r="C31" s="675">
        <v>799</v>
      </c>
      <c r="D31" s="675">
        <v>1021</v>
      </c>
      <c r="E31" s="675">
        <v>2</v>
      </c>
      <c r="F31" s="675">
        <v>-222</v>
      </c>
      <c r="G31" s="1025">
        <v>4.55</v>
      </c>
      <c r="H31" s="1025">
        <v>8.76</v>
      </c>
      <c r="I31" s="1025">
        <v>11.19</v>
      </c>
      <c r="J31" s="1025">
        <v>2.5</v>
      </c>
      <c r="K31" s="1026">
        <v>-2.4300000000000002</v>
      </c>
    </row>
    <row r="32" spans="1:11">
      <c r="A32" s="657" t="s">
        <v>829</v>
      </c>
      <c r="B32" s="672">
        <v>2123</v>
      </c>
      <c r="C32" s="672">
        <v>4445</v>
      </c>
      <c r="D32" s="672">
        <v>4088</v>
      </c>
      <c r="E32" s="672">
        <v>13</v>
      </c>
      <c r="F32" s="672">
        <v>357</v>
      </c>
      <c r="G32" s="1023">
        <v>4.91</v>
      </c>
      <c r="H32" s="1023">
        <v>10.27</v>
      </c>
      <c r="I32" s="1023">
        <v>9.4499999999999993</v>
      </c>
      <c r="J32" s="1023">
        <v>2.92</v>
      </c>
      <c r="K32" s="1024">
        <v>0.82</v>
      </c>
    </row>
    <row r="33" spans="1:11">
      <c r="A33" s="658" t="s">
        <v>813</v>
      </c>
      <c r="B33" s="675"/>
      <c r="C33" s="675"/>
      <c r="D33" s="675"/>
      <c r="E33" s="675"/>
      <c r="F33" s="675"/>
      <c r="G33" s="1025"/>
      <c r="H33" s="1025"/>
      <c r="I33" s="1025"/>
      <c r="J33" s="1025"/>
      <c r="K33" s="1026"/>
    </row>
    <row r="34" spans="1:11">
      <c r="A34" s="635" t="s">
        <v>814</v>
      </c>
      <c r="B34" s="675"/>
      <c r="C34" s="675"/>
      <c r="D34" s="675"/>
      <c r="E34" s="675"/>
      <c r="F34" s="675"/>
      <c r="G34" s="1025"/>
      <c r="H34" s="1025"/>
      <c r="I34" s="1025"/>
      <c r="J34" s="1025"/>
      <c r="K34" s="1026"/>
    </row>
    <row r="35" spans="1:11">
      <c r="A35" s="659" t="s">
        <v>830</v>
      </c>
      <c r="B35" s="675">
        <v>407</v>
      </c>
      <c r="C35" s="675">
        <v>834</v>
      </c>
      <c r="D35" s="675">
        <v>778</v>
      </c>
      <c r="E35" s="675" t="s">
        <v>264</v>
      </c>
      <c r="F35" s="675">
        <v>56</v>
      </c>
      <c r="G35" s="1025">
        <v>4.88</v>
      </c>
      <c r="H35" s="1025">
        <v>10</v>
      </c>
      <c r="I35" s="1025">
        <v>9.33</v>
      </c>
      <c r="J35" s="1025" t="s">
        <v>264</v>
      </c>
      <c r="K35" s="1026">
        <v>0.67</v>
      </c>
    </row>
    <row r="36" spans="1:11">
      <c r="A36" s="659" t="s">
        <v>831</v>
      </c>
      <c r="B36" s="675">
        <v>286</v>
      </c>
      <c r="C36" s="675">
        <v>607</v>
      </c>
      <c r="D36" s="675">
        <v>601</v>
      </c>
      <c r="E36" s="675">
        <v>1</v>
      </c>
      <c r="F36" s="675">
        <v>6</v>
      </c>
      <c r="G36" s="1025">
        <v>4.4800000000000004</v>
      </c>
      <c r="H36" s="1025">
        <v>9.51</v>
      </c>
      <c r="I36" s="1025">
        <v>9.42</v>
      </c>
      <c r="J36" s="1025">
        <v>1.65</v>
      </c>
      <c r="K36" s="1026">
        <v>0.09</v>
      </c>
    </row>
    <row r="37" spans="1:11">
      <c r="A37" s="659" t="s">
        <v>832</v>
      </c>
      <c r="B37" s="675">
        <v>684</v>
      </c>
      <c r="C37" s="675">
        <v>1457</v>
      </c>
      <c r="D37" s="675">
        <v>1169</v>
      </c>
      <c r="E37" s="675">
        <v>4</v>
      </c>
      <c r="F37" s="675">
        <v>288</v>
      </c>
      <c r="G37" s="1025">
        <v>5.34</v>
      </c>
      <c r="H37" s="1025">
        <v>11.38</v>
      </c>
      <c r="I37" s="1025">
        <v>9.1300000000000008</v>
      </c>
      <c r="J37" s="1025">
        <v>2.75</v>
      </c>
      <c r="K37" s="1026">
        <v>2.25</v>
      </c>
    </row>
    <row r="38" spans="1:11">
      <c r="A38" s="659" t="s">
        <v>833</v>
      </c>
      <c r="B38" s="675">
        <v>185</v>
      </c>
      <c r="C38" s="675">
        <v>358</v>
      </c>
      <c r="D38" s="675">
        <v>403</v>
      </c>
      <c r="E38" s="675">
        <v>1</v>
      </c>
      <c r="F38" s="675">
        <v>-45</v>
      </c>
      <c r="G38" s="1025">
        <v>4.43</v>
      </c>
      <c r="H38" s="1025">
        <v>8.57</v>
      </c>
      <c r="I38" s="1025">
        <v>9.64</v>
      </c>
      <c r="J38" s="1025">
        <v>2.79</v>
      </c>
      <c r="K38" s="1026">
        <v>-1.08</v>
      </c>
    </row>
    <row r="39" spans="1:11">
      <c r="A39" s="659" t="s">
        <v>834</v>
      </c>
      <c r="B39" s="675">
        <v>561</v>
      </c>
      <c r="C39" s="675">
        <v>1189</v>
      </c>
      <c r="D39" s="675">
        <v>1137</v>
      </c>
      <c r="E39" s="675">
        <v>7</v>
      </c>
      <c r="F39" s="675">
        <v>52</v>
      </c>
      <c r="G39" s="1025">
        <v>4.8499999999999996</v>
      </c>
      <c r="H39" s="1025">
        <v>10.27</v>
      </c>
      <c r="I39" s="1025">
        <v>9.82</v>
      </c>
      <c r="J39" s="1025">
        <v>5.89</v>
      </c>
      <c r="K39" s="1026">
        <v>0.45</v>
      </c>
    </row>
    <row r="40" spans="1:11">
      <c r="A40" s="657" t="s">
        <v>835</v>
      </c>
      <c r="B40" s="672">
        <v>4163</v>
      </c>
      <c r="C40" s="672">
        <v>8083</v>
      </c>
      <c r="D40" s="672">
        <v>8390</v>
      </c>
      <c r="E40" s="672">
        <v>37</v>
      </c>
      <c r="F40" s="672">
        <v>-307</v>
      </c>
      <c r="G40" s="1023">
        <v>5.57</v>
      </c>
      <c r="H40" s="1023">
        <v>10.82</v>
      </c>
      <c r="I40" s="1023">
        <v>11.23</v>
      </c>
      <c r="J40" s="1023">
        <v>4.58</v>
      </c>
      <c r="K40" s="1024">
        <v>-0.41</v>
      </c>
    </row>
    <row r="41" spans="1:11">
      <c r="A41" s="658" t="s">
        <v>813</v>
      </c>
      <c r="B41" s="675"/>
      <c r="C41" s="675"/>
      <c r="D41" s="675"/>
      <c r="E41" s="675"/>
      <c r="F41" s="675"/>
      <c r="G41" s="1025"/>
      <c r="H41" s="1025"/>
      <c r="I41" s="1025"/>
      <c r="J41" s="1025"/>
      <c r="K41" s="1026"/>
    </row>
    <row r="42" spans="1:11">
      <c r="A42" s="635" t="s">
        <v>814</v>
      </c>
      <c r="B42" s="675"/>
      <c r="C42" s="675"/>
      <c r="D42" s="675"/>
      <c r="E42" s="675"/>
      <c r="F42" s="675"/>
      <c r="G42" s="1025"/>
      <c r="H42" s="1025"/>
      <c r="I42" s="1025"/>
      <c r="J42" s="1025"/>
      <c r="K42" s="1026"/>
    </row>
    <row r="43" spans="1:11">
      <c r="A43" s="659" t="s">
        <v>836</v>
      </c>
      <c r="B43" s="675">
        <v>2669</v>
      </c>
      <c r="C43" s="675">
        <v>5595</v>
      </c>
      <c r="D43" s="675">
        <v>5363</v>
      </c>
      <c r="E43" s="675">
        <v>26</v>
      </c>
      <c r="F43" s="675">
        <v>232</v>
      </c>
      <c r="G43" s="1025">
        <v>5.74</v>
      </c>
      <c r="H43" s="1025">
        <v>12.04</v>
      </c>
      <c r="I43" s="1025">
        <v>11.54</v>
      </c>
      <c r="J43" s="1025">
        <v>4.6500000000000004</v>
      </c>
      <c r="K43" s="1026">
        <v>0.5</v>
      </c>
    </row>
    <row r="44" spans="1:11">
      <c r="A44" s="659" t="s">
        <v>837</v>
      </c>
      <c r="B44" s="675">
        <v>1326</v>
      </c>
      <c r="C44" s="675">
        <v>2241</v>
      </c>
      <c r="D44" s="675">
        <v>2569</v>
      </c>
      <c r="E44" s="675">
        <v>10</v>
      </c>
      <c r="F44" s="675">
        <v>-328</v>
      </c>
      <c r="G44" s="1025">
        <v>5.39</v>
      </c>
      <c r="H44" s="1025">
        <v>9.1</v>
      </c>
      <c r="I44" s="1025">
        <v>10.43</v>
      </c>
      <c r="J44" s="1025">
        <v>4.46</v>
      </c>
      <c r="K44" s="1026">
        <v>-1.33</v>
      </c>
    </row>
    <row r="45" spans="1:11">
      <c r="A45" s="659" t="s">
        <v>838</v>
      </c>
      <c r="B45" s="675">
        <v>168</v>
      </c>
      <c r="C45" s="675">
        <v>247</v>
      </c>
      <c r="D45" s="675">
        <v>458</v>
      </c>
      <c r="E45" s="675">
        <v>1</v>
      </c>
      <c r="F45" s="675">
        <v>-211</v>
      </c>
      <c r="G45" s="1025">
        <v>4.62</v>
      </c>
      <c r="H45" s="1025">
        <v>6.8</v>
      </c>
      <c r="I45" s="1025">
        <v>12.61</v>
      </c>
      <c r="J45" s="1025">
        <v>4.05</v>
      </c>
      <c r="K45" s="1026">
        <v>-5.81</v>
      </c>
    </row>
    <row r="46" spans="1:11">
      <c r="A46" s="1781" t="s">
        <v>865</v>
      </c>
      <c r="B46" s="1781"/>
      <c r="C46" s="1781"/>
      <c r="D46" s="1781"/>
      <c r="E46" s="1781"/>
      <c r="F46" s="1781"/>
      <c r="G46" s="1781"/>
      <c r="H46" s="1781"/>
      <c r="I46" s="1781"/>
      <c r="J46" s="1781"/>
      <c r="K46" s="1781"/>
    </row>
    <row r="47" spans="1:11">
      <c r="A47" s="1253" t="s">
        <v>1568</v>
      </c>
      <c r="B47" s="1253"/>
      <c r="C47" s="1253"/>
      <c r="D47" s="1253"/>
      <c r="E47" s="1253"/>
      <c r="F47" s="1253"/>
      <c r="G47" s="1253"/>
      <c r="H47" s="1253"/>
      <c r="I47" s="1253"/>
      <c r="J47" s="1253"/>
      <c r="K47" s="1253"/>
    </row>
  </sheetData>
  <mergeCells count="19">
    <mergeCell ref="A46:K46"/>
    <mergeCell ref="A47:K47"/>
    <mergeCell ref="H3:H6"/>
    <mergeCell ref="I3:I6"/>
    <mergeCell ref="K3:K6"/>
    <mergeCell ref="E4:E6"/>
    <mergeCell ref="J4:J6"/>
    <mergeCell ref="B7:F7"/>
    <mergeCell ref="G7:K7"/>
    <mergeCell ref="A1:E1"/>
    <mergeCell ref="J1:K1"/>
    <mergeCell ref="A2:D2"/>
    <mergeCell ref="J2:K2"/>
    <mergeCell ref="A3:A7"/>
    <mergeCell ref="B3:B6"/>
    <mergeCell ref="C3:C6"/>
    <mergeCell ref="D3:D6"/>
    <mergeCell ref="F3:F6"/>
    <mergeCell ref="G3:G6"/>
  </mergeCells>
  <hyperlinks>
    <hyperlink ref="J1" location="'Spis tablic     List of tables'!A73" display="Powrót do spisu tablic"/>
    <hyperlink ref="J2" location="'Spis tablic     List of tables'!A73" display="Return to list of tables"/>
    <hyperlink ref="J1:K2" location="'Spis tablic     List of tables'!A76" display="Powrót do spisu tablic"/>
  </hyperlinks>
  <pageMargins left="0.7" right="0.7" top="0.75" bottom="0.75" header="0.3" footer="0.3"/>
  <pageSetup paperSize="9" scale="71"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50"/>
  <sheetViews>
    <sheetView showGridLines="0" zoomScaleNormal="100" workbookViewId="0">
      <selection sqref="A1:E1"/>
    </sheetView>
  </sheetViews>
  <sheetFormatPr defaultRowHeight="15"/>
  <cols>
    <col min="1" max="1" width="26.7109375" style="72" customWidth="1"/>
    <col min="2" max="8" width="16.85546875" style="72" customWidth="1"/>
  </cols>
  <sheetData>
    <row r="1" spans="1:8">
      <c r="A1" s="1251" t="s">
        <v>1257</v>
      </c>
      <c r="B1" s="1251"/>
      <c r="C1" s="1251"/>
      <c r="D1" s="1251"/>
      <c r="E1" s="1251"/>
      <c r="F1" s="458"/>
      <c r="G1" s="1371" t="s">
        <v>1</v>
      </c>
      <c r="H1" s="1371"/>
    </row>
    <row r="2" spans="1:8">
      <c r="A2" s="1763" t="s">
        <v>1258</v>
      </c>
      <c r="B2" s="1763"/>
      <c r="C2" s="1763"/>
      <c r="D2" s="1763"/>
      <c r="E2" s="921"/>
      <c r="F2" s="458"/>
      <c r="G2" s="1275" t="s">
        <v>3</v>
      </c>
      <c r="H2" s="1275"/>
    </row>
    <row r="3" spans="1:8">
      <c r="A3" s="1767" t="s">
        <v>1260</v>
      </c>
      <c r="B3" s="1767"/>
      <c r="C3" s="1767"/>
      <c r="D3" s="1767"/>
      <c r="E3" s="1767"/>
      <c r="F3"/>
      <c r="G3" s="66"/>
      <c r="H3" s="66"/>
    </row>
    <row r="4" spans="1:8">
      <c r="A4" s="1767" t="s">
        <v>1259</v>
      </c>
      <c r="B4" s="1767"/>
      <c r="C4" s="1767"/>
      <c r="D4" s="1767"/>
      <c r="E4" s="922"/>
      <c r="F4" s="66"/>
      <c r="G4" s="66"/>
      <c r="H4" s="66"/>
    </row>
    <row r="5" spans="1:8">
      <c r="A5" s="1283" t="s">
        <v>857</v>
      </c>
      <c r="B5" s="1290" t="s">
        <v>866</v>
      </c>
      <c r="C5" s="1495"/>
      <c r="D5" s="1495"/>
      <c r="E5" s="1495"/>
      <c r="F5" s="1495"/>
      <c r="G5" s="1231" t="s">
        <v>1752</v>
      </c>
      <c r="H5" s="1233" t="s">
        <v>1753</v>
      </c>
    </row>
    <row r="6" spans="1:8">
      <c r="A6" s="1494"/>
      <c r="B6" s="1231" t="s">
        <v>867</v>
      </c>
      <c r="C6" s="1290" t="s">
        <v>868</v>
      </c>
      <c r="D6" s="1495"/>
      <c r="E6" s="1495"/>
      <c r="F6" s="1783"/>
      <c r="G6" s="1691"/>
      <c r="H6" s="1626"/>
    </row>
    <row r="7" spans="1:8">
      <c r="A7" s="1494"/>
      <c r="B7" s="1691"/>
      <c r="C7" s="1290" t="s">
        <v>869</v>
      </c>
      <c r="D7" s="1374" t="s">
        <v>1750</v>
      </c>
      <c r="E7" s="1374" t="s">
        <v>1751</v>
      </c>
      <c r="F7" s="1393" t="s">
        <v>870</v>
      </c>
      <c r="G7" s="1691"/>
      <c r="H7" s="1626"/>
    </row>
    <row r="8" spans="1:8">
      <c r="A8" s="1494"/>
      <c r="B8" s="1691"/>
      <c r="C8" s="1626"/>
      <c r="D8" s="1627"/>
      <c r="E8" s="1627"/>
      <c r="F8" s="1628"/>
      <c r="G8" s="1691"/>
      <c r="H8" s="1626"/>
    </row>
    <row r="9" spans="1:8">
      <c r="A9" s="1494"/>
      <c r="B9" s="1691"/>
      <c r="C9" s="1626"/>
      <c r="D9" s="1627"/>
      <c r="E9" s="1627"/>
      <c r="F9" s="1628"/>
      <c r="G9" s="1691"/>
      <c r="H9" s="1626"/>
    </row>
    <row r="10" spans="1:8">
      <c r="A10" s="1494"/>
      <c r="B10" s="1691"/>
      <c r="C10" s="1626"/>
      <c r="D10" s="1627"/>
      <c r="E10" s="1627"/>
      <c r="F10" s="1628"/>
      <c r="G10" s="1691"/>
      <c r="H10" s="1626"/>
    </row>
    <row r="11" spans="1:8">
      <c r="A11" s="316"/>
      <c r="B11" s="676"/>
      <c r="C11" s="676"/>
      <c r="D11" s="676"/>
      <c r="E11" s="676"/>
      <c r="F11" s="676"/>
      <c r="G11" s="676"/>
      <c r="H11" s="677"/>
    </row>
    <row r="12" spans="1:8">
      <c r="A12" s="657" t="s">
        <v>810</v>
      </c>
      <c r="B12" s="678">
        <v>47920</v>
      </c>
      <c r="C12" s="679">
        <v>29744</v>
      </c>
      <c r="D12" s="678">
        <v>39173</v>
      </c>
      <c r="E12" s="679">
        <v>4768</v>
      </c>
      <c r="F12" s="678">
        <v>1672</v>
      </c>
      <c r="G12" s="596">
        <v>5.0999999999999996</v>
      </c>
      <c r="H12" s="680">
        <v>8834</v>
      </c>
    </row>
    <row r="13" spans="1:8">
      <c r="A13" s="658" t="s">
        <v>811</v>
      </c>
      <c r="B13" s="1049"/>
      <c r="C13" s="1049"/>
      <c r="D13" s="1049"/>
      <c r="E13" s="1049"/>
      <c r="F13" s="1049"/>
      <c r="G13" s="1049"/>
      <c r="H13" s="1050"/>
    </row>
    <row r="14" spans="1:8">
      <c r="A14" s="657" t="s">
        <v>812</v>
      </c>
      <c r="B14" s="683">
        <v>7106</v>
      </c>
      <c r="C14" s="684">
        <v>4461</v>
      </c>
      <c r="D14" s="683">
        <v>5743</v>
      </c>
      <c r="E14" s="684">
        <v>752</v>
      </c>
      <c r="F14" s="683">
        <v>284</v>
      </c>
      <c r="G14" s="685">
        <v>8.3000000000000007</v>
      </c>
      <c r="H14" s="686">
        <v>1047</v>
      </c>
    </row>
    <row r="15" spans="1:8">
      <c r="A15" s="658" t="s">
        <v>813</v>
      </c>
      <c r="B15" s="683"/>
      <c r="C15" s="684"/>
      <c r="D15" s="683"/>
      <c r="E15" s="684"/>
      <c r="F15" s="683"/>
      <c r="G15" s="685"/>
      <c r="H15" s="686"/>
    </row>
    <row r="16" spans="1:8">
      <c r="A16" s="635" t="s">
        <v>814</v>
      </c>
      <c r="B16" s="601"/>
      <c r="C16" s="137"/>
      <c r="D16" s="601"/>
      <c r="E16" s="137"/>
      <c r="F16" s="601"/>
      <c r="G16" s="323"/>
      <c r="H16" s="687"/>
    </row>
    <row r="17" spans="1:8">
      <c r="A17" s="659" t="s">
        <v>815</v>
      </c>
      <c r="B17" s="601">
        <v>3312</v>
      </c>
      <c r="C17" s="137">
        <v>2207</v>
      </c>
      <c r="D17" s="601">
        <v>2663</v>
      </c>
      <c r="E17" s="137">
        <v>328</v>
      </c>
      <c r="F17" s="601">
        <v>128</v>
      </c>
      <c r="G17" s="323">
        <v>8.6999999999999993</v>
      </c>
      <c r="H17" s="687">
        <v>443</v>
      </c>
    </row>
    <row r="18" spans="1:8">
      <c r="A18" s="659" t="s">
        <v>816</v>
      </c>
      <c r="B18" s="601">
        <v>1895</v>
      </c>
      <c r="C18" s="137">
        <v>1096</v>
      </c>
      <c r="D18" s="601">
        <v>1481</v>
      </c>
      <c r="E18" s="137">
        <v>251</v>
      </c>
      <c r="F18" s="601">
        <v>50</v>
      </c>
      <c r="G18" s="323">
        <v>9.8000000000000007</v>
      </c>
      <c r="H18" s="687">
        <v>193</v>
      </c>
    </row>
    <row r="19" spans="1:8">
      <c r="A19" s="659" t="s">
        <v>817</v>
      </c>
      <c r="B19" s="601">
        <v>1899</v>
      </c>
      <c r="C19" s="137">
        <v>1158</v>
      </c>
      <c r="D19" s="601">
        <v>1599</v>
      </c>
      <c r="E19" s="137">
        <v>173</v>
      </c>
      <c r="F19" s="601">
        <v>106</v>
      </c>
      <c r="G19" s="323">
        <v>6.7</v>
      </c>
      <c r="H19" s="687">
        <v>411</v>
      </c>
    </row>
    <row r="20" spans="1:8">
      <c r="A20" s="657" t="s">
        <v>818</v>
      </c>
      <c r="B20" s="678">
        <v>11028</v>
      </c>
      <c r="C20" s="679">
        <v>7100</v>
      </c>
      <c r="D20" s="678">
        <v>9015</v>
      </c>
      <c r="E20" s="679">
        <v>1293</v>
      </c>
      <c r="F20" s="678">
        <v>438</v>
      </c>
      <c r="G20" s="596">
        <v>5.7</v>
      </c>
      <c r="H20" s="680">
        <v>1873</v>
      </c>
    </row>
    <row r="21" spans="1:8">
      <c r="A21" s="658" t="s">
        <v>813</v>
      </c>
      <c r="B21" s="601"/>
      <c r="C21" s="137"/>
      <c r="D21" s="601"/>
      <c r="E21" s="137"/>
      <c r="F21" s="601"/>
      <c r="G21" s="323"/>
      <c r="H21" s="687"/>
    </row>
    <row r="22" spans="1:8">
      <c r="A22" s="635" t="s">
        <v>814</v>
      </c>
      <c r="B22" s="601"/>
      <c r="C22" s="137"/>
      <c r="D22" s="601"/>
      <c r="E22" s="137"/>
      <c r="F22" s="601"/>
      <c r="G22" s="323"/>
      <c r="H22" s="687"/>
    </row>
    <row r="23" spans="1:8">
      <c r="A23" s="659" t="s">
        <v>819</v>
      </c>
      <c r="B23" s="601">
        <v>1819</v>
      </c>
      <c r="C23" s="137">
        <v>1247</v>
      </c>
      <c r="D23" s="601">
        <v>1546</v>
      </c>
      <c r="E23" s="137">
        <v>203</v>
      </c>
      <c r="F23" s="601">
        <v>47</v>
      </c>
      <c r="G23" s="323">
        <v>4.3</v>
      </c>
      <c r="H23" s="687">
        <v>157</v>
      </c>
    </row>
    <row r="24" spans="1:8">
      <c r="A24" s="659" t="s">
        <v>820</v>
      </c>
      <c r="B24" s="601">
        <v>1580</v>
      </c>
      <c r="C24" s="137">
        <v>1028</v>
      </c>
      <c r="D24" s="601">
        <v>1202</v>
      </c>
      <c r="E24" s="137">
        <v>240</v>
      </c>
      <c r="F24" s="601">
        <v>94</v>
      </c>
      <c r="G24" s="323">
        <v>3</v>
      </c>
      <c r="H24" s="687">
        <v>383</v>
      </c>
    </row>
    <row r="25" spans="1:8">
      <c r="A25" s="659" t="s">
        <v>821</v>
      </c>
      <c r="B25" s="601">
        <v>1594</v>
      </c>
      <c r="C25" s="137">
        <v>986</v>
      </c>
      <c r="D25" s="601">
        <v>1240</v>
      </c>
      <c r="E25" s="137">
        <v>105</v>
      </c>
      <c r="F25" s="601">
        <v>61</v>
      </c>
      <c r="G25" s="323">
        <v>13.9</v>
      </c>
      <c r="H25" s="687">
        <v>205</v>
      </c>
    </row>
    <row r="26" spans="1:8">
      <c r="A26" s="659" t="s">
        <v>822</v>
      </c>
      <c r="B26" s="601">
        <v>1986</v>
      </c>
      <c r="C26" s="137">
        <v>1106</v>
      </c>
      <c r="D26" s="601">
        <v>1685</v>
      </c>
      <c r="E26" s="137">
        <v>237</v>
      </c>
      <c r="F26" s="601">
        <v>90</v>
      </c>
      <c r="G26" s="323">
        <v>7.2</v>
      </c>
      <c r="H26" s="687">
        <v>538</v>
      </c>
    </row>
    <row r="27" spans="1:8">
      <c r="A27" s="659" t="s">
        <v>823</v>
      </c>
      <c r="B27" s="601">
        <v>4049</v>
      </c>
      <c r="C27" s="137">
        <v>2733</v>
      </c>
      <c r="D27" s="601">
        <v>3342</v>
      </c>
      <c r="E27" s="137">
        <v>508</v>
      </c>
      <c r="F27" s="601">
        <v>146</v>
      </c>
      <c r="G27" s="323">
        <v>6.6</v>
      </c>
      <c r="H27" s="687">
        <v>590</v>
      </c>
    </row>
    <row r="28" spans="1:8">
      <c r="A28" s="657" t="s">
        <v>824</v>
      </c>
      <c r="B28" s="678">
        <v>8791</v>
      </c>
      <c r="C28" s="679">
        <v>5188</v>
      </c>
      <c r="D28" s="678">
        <v>6877</v>
      </c>
      <c r="E28" s="679">
        <v>641</v>
      </c>
      <c r="F28" s="678">
        <v>302</v>
      </c>
      <c r="G28" s="596">
        <v>7.1</v>
      </c>
      <c r="H28" s="680">
        <v>1666</v>
      </c>
    </row>
    <row r="29" spans="1:8">
      <c r="A29" s="658" t="s">
        <v>813</v>
      </c>
      <c r="B29" s="601"/>
      <c r="C29" s="137"/>
      <c r="D29" s="601"/>
      <c r="E29" s="137"/>
      <c r="F29" s="601"/>
      <c r="G29" s="323"/>
      <c r="H29" s="687"/>
    </row>
    <row r="30" spans="1:8">
      <c r="A30" s="635" t="s">
        <v>814</v>
      </c>
      <c r="B30" s="688"/>
      <c r="C30" s="617"/>
      <c r="D30" s="681"/>
      <c r="E30" s="617"/>
      <c r="F30" s="681"/>
      <c r="G30" s="322"/>
      <c r="H30" s="682"/>
    </row>
    <row r="31" spans="1:8">
      <c r="A31" s="659" t="s">
        <v>825</v>
      </c>
      <c r="B31" s="601">
        <v>2973</v>
      </c>
      <c r="C31" s="137">
        <v>1927</v>
      </c>
      <c r="D31" s="601">
        <v>2165</v>
      </c>
      <c r="E31" s="137">
        <v>274</v>
      </c>
      <c r="F31" s="601">
        <v>113</v>
      </c>
      <c r="G31" s="323">
        <v>9.9</v>
      </c>
      <c r="H31" s="687">
        <v>353</v>
      </c>
    </row>
    <row r="32" spans="1:8">
      <c r="A32" s="659" t="s">
        <v>826</v>
      </c>
      <c r="B32" s="601">
        <v>2034</v>
      </c>
      <c r="C32" s="137">
        <v>1173</v>
      </c>
      <c r="D32" s="601">
        <v>1672</v>
      </c>
      <c r="E32" s="137">
        <v>150</v>
      </c>
      <c r="F32" s="601">
        <v>83</v>
      </c>
      <c r="G32" s="323">
        <v>9.1999999999999993</v>
      </c>
      <c r="H32" s="687">
        <v>243</v>
      </c>
    </row>
    <row r="33" spans="1:8">
      <c r="A33" s="659" t="s">
        <v>827</v>
      </c>
      <c r="B33" s="681">
        <v>2359</v>
      </c>
      <c r="C33" s="617">
        <v>1322</v>
      </c>
      <c r="D33" s="681">
        <v>1916</v>
      </c>
      <c r="E33" s="617">
        <v>166</v>
      </c>
      <c r="F33" s="681">
        <v>68</v>
      </c>
      <c r="G33" s="322">
        <v>7.1</v>
      </c>
      <c r="H33" s="682">
        <v>512</v>
      </c>
    </row>
    <row r="34" spans="1:8">
      <c r="A34" s="659" t="s">
        <v>828</v>
      </c>
      <c r="B34" s="601">
        <v>1425</v>
      </c>
      <c r="C34" s="137">
        <v>766</v>
      </c>
      <c r="D34" s="601">
        <v>1124</v>
      </c>
      <c r="E34" s="137">
        <v>51</v>
      </c>
      <c r="F34" s="601">
        <v>38</v>
      </c>
      <c r="G34" s="323">
        <v>3.6</v>
      </c>
      <c r="H34" s="687">
        <v>558</v>
      </c>
    </row>
    <row r="35" spans="1:8">
      <c r="A35" s="657" t="s">
        <v>829</v>
      </c>
      <c r="B35" s="678">
        <v>10902</v>
      </c>
      <c r="C35" s="679">
        <v>7184</v>
      </c>
      <c r="D35" s="678">
        <v>9043</v>
      </c>
      <c r="E35" s="679">
        <v>1167</v>
      </c>
      <c r="F35" s="678">
        <v>362</v>
      </c>
      <c r="G35" s="596">
        <v>7.2</v>
      </c>
      <c r="H35" s="680">
        <v>1756</v>
      </c>
    </row>
    <row r="36" spans="1:8">
      <c r="A36" s="658" t="s">
        <v>813</v>
      </c>
      <c r="B36" s="601"/>
      <c r="C36" s="137"/>
      <c r="D36" s="601"/>
      <c r="E36" s="137"/>
      <c r="F36" s="601"/>
      <c r="G36" s="323"/>
      <c r="H36" s="687"/>
    </row>
    <row r="37" spans="1:8">
      <c r="A37" s="635" t="s">
        <v>814</v>
      </c>
      <c r="B37" s="601"/>
      <c r="C37" s="137"/>
      <c r="D37" s="601"/>
      <c r="E37" s="137"/>
      <c r="F37" s="601"/>
      <c r="G37" s="323"/>
      <c r="H37" s="687"/>
    </row>
    <row r="38" spans="1:8">
      <c r="A38" s="659" t="s">
        <v>830</v>
      </c>
      <c r="B38" s="601">
        <v>1917</v>
      </c>
      <c r="C38" s="137">
        <v>1252</v>
      </c>
      <c r="D38" s="601">
        <v>1587</v>
      </c>
      <c r="E38" s="137">
        <v>148</v>
      </c>
      <c r="F38" s="601">
        <v>42</v>
      </c>
      <c r="G38" s="323">
        <v>5.8</v>
      </c>
      <c r="H38" s="687">
        <v>132</v>
      </c>
    </row>
    <row r="39" spans="1:8">
      <c r="A39" s="659" t="s">
        <v>831</v>
      </c>
      <c r="B39" s="601">
        <v>2332</v>
      </c>
      <c r="C39" s="137">
        <v>1490</v>
      </c>
      <c r="D39" s="601">
        <v>1901</v>
      </c>
      <c r="E39" s="137">
        <v>262</v>
      </c>
      <c r="F39" s="601">
        <v>62</v>
      </c>
      <c r="G39" s="323">
        <v>13</v>
      </c>
      <c r="H39" s="687">
        <v>129</v>
      </c>
    </row>
    <row r="40" spans="1:8">
      <c r="A40" s="659" t="s">
        <v>832</v>
      </c>
      <c r="B40" s="601">
        <v>2493</v>
      </c>
      <c r="C40" s="137">
        <v>1599</v>
      </c>
      <c r="D40" s="601">
        <v>2034</v>
      </c>
      <c r="E40" s="137">
        <v>293</v>
      </c>
      <c r="F40" s="601">
        <v>115</v>
      </c>
      <c r="G40" s="323">
        <v>5.5</v>
      </c>
      <c r="H40" s="687">
        <v>354</v>
      </c>
    </row>
    <row r="41" spans="1:8">
      <c r="A41" s="659" t="s">
        <v>833</v>
      </c>
      <c r="B41" s="601">
        <v>3054</v>
      </c>
      <c r="C41" s="137">
        <v>2020</v>
      </c>
      <c r="D41" s="601">
        <v>2632</v>
      </c>
      <c r="E41" s="137">
        <v>314</v>
      </c>
      <c r="F41" s="601">
        <v>103</v>
      </c>
      <c r="G41" s="323">
        <v>9.6</v>
      </c>
      <c r="H41" s="687">
        <v>73</v>
      </c>
    </row>
    <row r="42" spans="1:8">
      <c r="A42" s="659" t="s">
        <v>834</v>
      </c>
      <c r="B42" s="601">
        <v>1106</v>
      </c>
      <c r="C42" s="137">
        <v>823</v>
      </c>
      <c r="D42" s="601">
        <v>889</v>
      </c>
      <c r="E42" s="137">
        <v>150</v>
      </c>
      <c r="F42" s="601">
        <v>40</v>
      </c>
      <c r="G42" s="323">
        <v>7</v>
      </c>
      <c r="H42" s="687">
        <v>1068</v>
      </c>
    </row>
    <row r="43" spans="1:8">
      <c r="A43" s="657" t="s">
        <v>835</v>
      </c>
      <c r="B43" s="689">
        <v>10093</v>
      </c>
      <c r="C43" s="684">
        <v>5811</v>
      </c>
      <c r="D43" s="683">
        <v>8495</v>
      </c>
      <c r="E43" s="684">
        <v>915</v>
      </c>
      <c r="F43" s="683">
        <v>286</v>
      </c>
      <c r="G43" s="685">
        <v>2.6</v>
      </c>
      <c r="H43" s="686">
        <v>2492</v>
      </c>
    </row>
    <row r="44" spans="1:8">
      <c r="A44" s="658" t="s">
        <v>813</v>
      </c>
      <c r="B44" s="683"/>
      <c r="C44" s="684"/>
      <c r="D44" s="683"/>
      <c r="E44" s="684"/>
      <c r="F44" s="683"/>
      <c r="G44" s="685"/>
      <c r="H44" s="686"/>
    </row>
    <row r="45" spans="1:8">
      <c r="A45" s="635" t="s">
        <v>814</v>
      </c>
      <c r="B45" s="690"/>
      <c r="C45" s="690"/>
      <c r="D45" s="690"/>
      <c r="E45" s="690"/>
      <c r="F45" s="690"/>
      <c r="G45" s="691"/>
      <c r="H45" s="692"/>
    </row>
    <row r="46" spans="1:8">
      <c r="A46" s="659" t="s">
        <v>836</v>
      </c>
      <c r="B46" s="690">
        <v>6913</v>
      </c>
      <c r="C46" s="690">
        <v>3922</v>
      </c>
      <c r="D46" s="690">
        <v>5893</v>
      </c>
      <c r="E46" s="690">
        <v>698</v>
      </c>
      <c r="F46" s="690">
        <v>194</v>
      </c>
      <c r="G46" s="691">
        <v>2.7</v>
      </c>
      <c r="H46" s="692">
        <v>1414</v>
      </c>
    </row>
    <row r="47" spans="1:8">
      <c r="A47" s="659" t="s">
        <v>837</v>
      </c>
      <c r="B47" s="693">
        <v>2831</v>
      </c>
      <c r="C47" s="693">
        <v>1703</v>
      </c>
      <c r="D47" s="693">
        <v>2309</v>
      </c>
      <c r="E47" s="693">
        <v>185</v>
      </c>
      <c r="F47" s="693">
        <v>84</v>
      </c>
      <c r="G47" s="694">
        <v>2.4</v>
      </c>
      <c r="H47" s="695">
        <v>896</v>
      </c>
    </row>
    <row r="48" spans="1:8">
      <c r="A48" s="659" t="s">
        <v>838</v>
      </c>
      <c r="B48" s="690">
        <v>349</v>
      </c>
      <c r="C48" s="690">
        <v>186</v>
      </c>
      <c r="D48" s="690">
        <v>293</v>
      </c>
      <c r="E48" s="690">
        <v>32</v>
      </c>
      <c r="F48" s="690">
        <v>8</v>
      </c>
      <c r="G48" s="691">
        <v>1.8</v>
      </c>
      <c r="H48" s="692">
        <v>182</v>
      </c>
    </row>
    <row r="49" spans="1:8">
      <c r="A49" s="1252" t="s">
        <v>871</v>
      </c>
      <c r="B49" s="1252"/>
      <c r="C49" s="1252"/>
      <c r="D49" s="1252"/>
      <c r="E49" s="1252"/>
      <c r="F49" s="1252"/>
      <c r="G49" s="1252"/>
      <c r="H49" s="1252"/>
    </row>
    <row r="50" spans="1:8">
      <c r="A50" s="491" t="s">
        <v>872</v>
      </c>
      <c r="B50" s="696"/>
      <c r="C50" s="696"/>
      <c r="D50" s="696"/>
      <c r="E50" s="696"/>
      <c r="F50" s="696"/>
      <c r="G50" s="696"/>
      <c r="H50" s="696"/>
    </row>
  </sheetData>
  <mergeCells count="17">
    <mergeCell ref="A49:H49"/>
    <mergeCell ref="A5:A10"/>
    <mergeCell ref="B5:F5"/>
    <mergeCell ref="G5:G10"/>
    <mergeCell ref="H5:H10"/>
    <mergeCell ref="B6:B10"/>
    <mergeCell ref="C6:F6"/>
    <mergeCell ref="C7:C10"/>
    <mergeCell ref="D7:D10"/>
    <mergeCell ref="E7:E10"/>
    <mergeCell ref="F7:F10"/>
    <mergeCell ref="A4:D4"/>
    <mergeCell ref="A1:E1"/>
    <mergeCell ref="G1:H1"/>
    <mergeCell ref="A2:D2"/>
    <mergeCell ref="G2:H2"/>
    <mergeCell ref="A3:E3"/>
  </mergeCells>
  <hyperlinks>
    <hyperlink ref="G1:H1" location="'Spis tablic     List of tables'!A74" display="Powrót do spisu tablic"/>
    <hyperlink ref="G2" location="'Spis tablic     List of tables'!A1" display="Return to list tables"/>
    <hyperlink ref="G2:H2" location="'Spis tablic     List of tables'!A74" display="Return to list of tables"/>
    <hyperlink ref="G1:H2" location="'Spis tablic     List of tables'!A77" display="Powrót do spisu tablic"/>
  </hyperlinks>
  <pageMargins left="0.7" right="0.7" top="0.75" bottom="0.75" header="0.3" footer="0.3"/>
  <pageSetup paperSize="9" scale="67"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6"/>
  <sheetViews>
    <sheetView showGridLines="0" zoomScaleNormal="100" workbookViewId="0">
      <selection sqref="A1:D1"/>
    </sheetView>
  </sheetViews>
  <sheetFormatPr defaultRowHeight="15"/>
  <cols>
    <col min="1" max="1" width="25.85546875" style="54" customWidth="1"/>
    <col min="2" max="6" width="22.140625" style="54" customWidth="1"/>
  </cols>
  <sheetData>
    <row r="1" spans="1:6">
      <c r="A1" s="1251" t="s">
        <v>1261</v>
      </c>
      <c r="B1" s="1251"/>
      <c r="C1" s="1251"/>
      <c r="D1" s="1251"/>
      <c r="E1" s="1371" t="s">
        <v>1</v>
      </c>
      <c r="F1" s="1371"/>
    </row>
    <row r="2" spans="1:6">
      <c r="A2" s="1372" t="s">
        <v>1258</v>
      </c>
      <c r="B2" s="1372"/>
      <c r="C2" s="697"/>
      <c r="D2" s="67"/>
      <c r="E2" s="1275" t="s">
        <v>3</v>
      </c>
      <c r="F2" s="1275"/>
    </row>
    <row r="3" spans="1:6">
      <c r="A3" s="1639" t="s">
        <v>1262</v>
      </c>
      <c r="B3" s="1639"/>
      <c r="C3" s="1639"/>
      <c r="D3" s="5"/>
      <c r="E3" s="7"/>
      <c r="F3" s="7"/>
    </row>
    <row r="4" spans="1:6">
      <c r="A4" s="1784" t="s">
        <v>1259</v>
      </c>
      <c r="B4" s="1784"/>
      <c r="C4" s="698"/>
      <c r="D4" s="699"/>
      <c r="E4" s="7"/>
      <c r="F4" s="7"/>
    </row>
    <row r="5" spans="1:6">
      <c r="A5" s="1496" t="s">
        <v>806</v>
      </c>
      <c r="B5" s="1393" t="s">
        <v>1756</v>
      </c>
      <c r="C5" s="1495"/>
      <c r="D5" s="1495"/>
      <c r="E5" s="1495"/>
      <c r="F5" s="1495"/>
    </row>
    <row r="6" spans="1:6">
      <c r="A6" s="1503"/>
      <c r="B6" s="1628"/>
      <c r="C6" s="1284"/>
      <c r="D6" s="1284"/>
      <c r="E6" s="1284"/>
      <c r="F6" s="1284"/>
    </row>
    <row r="7" spans="1:6">
      <c r="A7" s="1503"/>
      <c r="B7" s="1374" t="s">
        <v>1755</v>
      </c>
      <c r="C7" s="1400" t="s">
        <v>139</v>
      </c>
      <c r="D7" s="1400" t="s">
        <v>140</v>
      </c>
      <c r="E7" s="1400" t="s">
        <v>141</v>
      </c>
      <c r="F7" s="1393" t="s">
        <v>873</v>
      </c>
    </row>
    <row r="8" spans="1:6">
      <c r="A8" s="1503"/>
      <c r="B8" s="1627"/>
      <c r="C8" s="1773"/>
      <c r="D8" s="1773"/>
      <c r="E8" s="1773"/>
      <c r="F8" s="1628"/>
    </row>
    <row r="9" spans="1:6">
      <c r="A9" s="316"/>
      <c r="B9" s="633"/>
      <c r="C9" s="700"/>
      <c r="D9" s="700"/>
      <c r="E9" s="700"/>
      <c r="F9" s="634"/>
    </row>
    <row r="10" spans="1:6">
      <c r="A10" s="657" t="s">
        <v>810</v>
      </c>
      <c r="B10" s="678">
        <v>6450</v>
      </c>
      <c r="C10" s="679">
        <v>14239</v>
      </c>
      <c r="D10" s="678">
        <v>11291</v>
      </c>
      <c r="E10" s="679">
        <v>8041</v>
      </c>
      <c r="F10" s="680">
        <v>7899</v>
      </c>
    </row>
    <row r="11" spans="1:6">
      <c r="A11" s="658" t="s">
        <v>811</v>
      </c>
      <c r="B11" s="1049"/>
      <c r="C11" s="1049"/>
      <c r="D11" s="1049"/>
      <c r="E11" s="1049"/>
      <c r="F11" s="1050"/>
    </row>
    <row r="12" spans="1:6">
      <c r="A12" s="657" t="s">
        <v>812</v>
      </c>
      <c r="B12" s="683">
        <v>1190</v>
      </c>
      <c r="C12" s="684">
        <v>2148</v>
      </c>
      <c r="D12" s="683">
        <v>1496</v>
      </c>
      <c r="E12" s="684">
        <v>1191</v>
      </c>
      <c r="F12" s="686">
        <v>1081</v>
      </c>
    </row>
    <row r="13" spans="1:6">
      <c r="A13" s="658" t="s">
        <v>813</v>
      </c>
      <c r="B13" s="683"/>
      <c r="C13" s="684"/>
      <c r="D13" s="683"/>
      <c r="E13" s="684"/>
      <c r="F13" s="686"/>
    </row>
    <row r="14" spans="1:6">
      <c r="A14" s="635" t="s">
        <v>814</v>
      </c>
      <c r="B14" s="681"/>
      <c r="C14" s="617"/>
      <c r="D14" s="681"/>
      <c r="E14" s="617"/>
      <c r="F14" s="682"/>
    </row>
    <row r="15" spans="1:6">
      <c r="A15" s="659" t="s">
        <v>815</v>
      </c>
      <c r="B15" s="681">
        <v>535</v>
      </c>
      <c r="C15" s="617">
        <v>1045</v>
      </c>
      <c r="D15" s="681">
        <v>714</v>
      </c>
      <c r="E15" s="617">
        <v>539</v>
      </c>
      <c r="F15" s="682">
        <v>479</v>
      </c>
    </row>
    <row r="16" spans="1:6">
      <c r="A16" s="659" t="s">
        <v>816</v>
      </c>
      <c r="B16" s="681">
        <v>273</v>
      </c>
      <c r="C16" s="617">
        <v>525</v>
      </c>
      <c r="D16" s="681">
        <v>397</v>
      </c>
      <c r="E16" s="617">
        <v>350</v>
      </c>
      <c r="F16" s="682">
        <v>350</v>
      </c>
    </row>
    <row r="17" spans="1:6">
      <c r="A17" s="659" t="s">
        <v>817</v>
      </c>
      <c r="B17" s="681">
        <v>382</v>
      </c>
      <c r="C17" s="617">
        <v>578</v>
      </c>
      <c r="D17" s="681">
        <v>385</v>
      </c>
      <c r="E17" s="617">
        <v>302</v>
      </c>
      <c r="F17" s="682">
        <v>252</v>
      </c>
    </row>
    <row r="18" spans="1:6">
      <c r="A18" s="657" t="s">
        <v>818</v>
      </c>
      <c r="B18" s="683">
        <v>1720</v>
      </c>
      <c r="C18" s="684">
        <v>3334</v>
      </c>
      <c r="D18" s="683">
        <v>2613</v>
      </c>
      <c r="E18" s="684">
        <v>1717</v>
      </c>
      <c r="F18" s="686">
        <v>1644</v>
      </c>
    </row>
    <row r="19" spans="1:6">
      <c r="A19" s="658" t="s">
        <v>813</v>
      </c>
      <c r="B19" s="681"/>
      <c r="C19" s="617"/>
      <c r="D19" s="681"/>
      <c r="E19" s="617"/>
      <c r="F19" s="682"/>
    </row>
    <row r="20" spans="1:6">
      <c r="A20" s="635" t="s">
        <v>814</v>
      </c>
      <c r="B20" s="681"/>
      <c r="C20" s="617"/>
      <c r="D20" s="681"/>
      <c r="E20" s="617"/>
      <c r="F20" s="682"/>
    </row>
    <row r="21" spans="1:6">
      <c r="A21" s="659" t="s">
        <v>819</v>
      </c>
      <c r="B21" s="681">
        <v>228</v>
      </c>
      <c r="C21" s="617">
        <v>580</v>
      </c>
      <c r="D21" s="681">
        <v>469</v>
      </c>
      <c r="E21" s="617">
        <v>274</v>
      </c>
      <c r="F21" s="682">
        <v>268</v>
      </c>
    </row>
    <row r="22" spans="1:6">
      <c r="A22" s="659" t="s">
        <v>820</v>
      </c>
      <c r="B22" s="601">
        <v>335</v>
      </c>
      <c r="C22" s="137">
        <v>504</v>
      </c>
      <c r="D22" s="601">
        <v>327</v>
      </c>
      <c r="E22" s="137">
        <v>190</v>
      </c>
      <c r="F22" s="687">
        <v>224</v>
      </c>
    </row>
    <row r="23" spans="1:6">
      <c r="A23" s="659" t="s">
        <v>821</v>
      </c>
      <c r="B23" s="601">
        <v>225</v>
      </c>
      <c r="C23" s="137">
        <v>411</v>
      </c>
      <c r="D23" s="601">
        <v>384</v>
      </c>
      <c r="E23" s="137">
        <v>299</v>
      </c>
      <c r="F23" s="687">
        <v>275</v>
      </c>
    </row>
    <row r="24" spans="1:6">
      <c r="A24" s="659" t="s">
        <v>822</v>
      </c>
      <c r="B24" s="601">
        <v>300</v>
      </c>
      <c r="C24" s="137">
        <v>520</v>
      </c>
      <c r="D24" s="601">
        <v>459</v>
      </c>
      <c r="E24" s="137">
        <v>370</v>
      </c>
      <c r="F24" s="687">
        <v>337</v>
      </c>
    </row>
    <row r="25" spans="1:6">
      <c r="A25" s="659" t="s">
        <v>823</v>
      </c>
      <c r="B25" s="601">
        <v>632</v>
      </c>
      <c r="C25" s="137">
        <v>1319</v>
      </c>
      <c r="D25" s="601">
        <v>974</v>
      </c>
      <c r="E25" s="137">
        <v>584</v>
      </c>
      <c r="F25" s="687">
        <v>540</v>
      </c>
    </row>
    <row r="26" spans="1:6">
      <c r="A26" s="657" t="s">
        <v>824</v>
      </c>
      <c r="B26" s="678">
        <v>1257</v>
      </c>
      <c r="C26" s="679">
        <v>2597</v>
      </c>
      <c r="D26" s="678">
        <v>1936</v>
      </c>
      <c r="E26" s="679">
        <v>1436</v>
      </c>
      <c r="F26" s="680">
        <v>1565</v>
      </c>
    </row>
    <row r="27" spans="1:6">
      <c r="A27" s="658" t="s">
        <v>813</v>
      </c>
      <c r="B27" s="601"/>
      <c r="C27" s="137"/>
      <c r="D27" s="601"/>
      <c r="E27" s="137"/>
      <c r="F27" s="687"/>
    </row>
    <row r="28" spans="1:6">
      <c r="A28" s="635" t="s">
        <v>814</v>
      </c>
      <c r="B28" s="601"/>
      <c r="C28" s="137"/>
      <c r="D28" s="601"/>
      <c r="E28" s="137"/>
      <c r="F28" s="687"/>
    </row>
    <row r="29" spans="1:6">
      <c r="A29" s="659" t="s">
        <v>825</v>
      </c>
      <c r="B29" s="688">
        <v>532</v>
      </c>
      <c r="C29" s="617">
        <v>933</v>
      </c>
      <c r="D29" s="681">
        <v>607</v>
      </c>
      <c r="E29" s="617">
        <v>450</v>
      </c>
      <c r="F29" s="682">
        <v>451</v>
      </c>
    </row>
    <row r="30" spans="1:6">
      <c r="A30" s="659" t="s">
        <v>826</v>
      </c>
      <c r="B30" s="601">
        <v>325</v>
      </c>
      <c r="C30" s="137">
        <v>567</v>
      </c>
      <c r="D30" s="601">
        <v>443</v>
      </c>
      <c r="E30" s="137">
        <v>350</v>
      </c>
      <c r="F30" s="687">
        <v>349</v>
      </c>
    </row>
    <row r="31" spans="1:6">
      <c r="A31" s="659" t="s">
        <v>827</v>
      </c>
      <c r="B31" s="601">
        <v>289</v>
      </c>
      <c r="C31" s="137">
        <v>677</v>
      </c>
      <c r="D31" s="601">
        <v>553</v>
      </c>
      <c r="E31" s="137">
        <v>383</v>
      </c>
      <c r="F31" s="687">
        <v>457</v>
      </c>
    </row>
    <row r="32" spans="1:6">
      <c r="A32" s="659" t="s">
        <v>828</v>
      </c>
      <c r="B32" s="681">
        <v>111</v>
      </c>
      <c r="C32" s="617">
        <v>420</v>
      </c>
      <c r="D32" s="681">
        <v>333</v>
      </c>
      <c r="E32" s="617">
        <v>253</v>
      </c>
      <c r="F32" s="682">
        <v>308</v>
      </c>
    </row>
    <row r="33" spans="1:6">
      <c r="A33" s="657" t="s">
        <v>829</v>
      </c>
      <c r="B33" s="678">
        <v>1560</v>
      </c>
      <c r="C33" s="679">
        <v>3343</v>
      </c>
      <c r="D33" s="678">
        <v>2506</v>
      </c>
      <c r="E33" s="679">
        <v>1777</v>
      </c>
      <c r="F33" s="680">
        <v>1716</v>
      </c>
    </row>
    <row r="34" spans="1:6">
      <c r="A34" s="658" t="s">
        <v>813</v>
      </c>
      <c r="B34" s="601"/>
      <c r="C34" s="137"/>
      <c r="D34" s="601"/>
      <c r="E34" s="137"/>
      <c r="F34" s="687"/>
    </row>
    <row r="35" spans="1:6">
      <c r="A35" s="635" t="s">
        <v>814</v>
      </c>
      <c r="B35" s="601"/>
      <c r="C35" s="137"/>
      <c r="D35" s="601"/>
      <c r="E35" s="137"/>
      <c r="F35" s="687"/>
    </row>
    <row r="36" spans="1:6">
      <c r="A36" s="659" t="s">
        <v>830</v>
      </c>
      <c r="B36" s="601">
        <v>236</v>
      </c>
      <c r="C36" s="137">
        <v>587</v>
      </c>
      <c r="D36" s="601">
        <v>407</v>
      </c>
      <c r="E36" s="137">
        <v>328</v>
      </c>
      <c r="F36" s="687">
        <v>359</v>
      </c>
    </row>
    <row r="37" spans="1:6">
      <c r="A37" s="659" t="s">
        <v>831</v>
      </c>
      <c r="B37" s="601">
        <v>285</v>
      </c>
      <c r="C37" s="137">
        <v>678</v>
      </c>
      <c r="D37" s="601">
        <v>570</v>
      </c>
      <c r="E37" s="137">
        <v>407</v>
      </c>
      <c r="F37" s="687">
        <v>392</v>
      </c>
    </row>
    <row r="38" spans="1:6">
      <c r="A38" s="659" t="s">
        <v>832</v>
      </c>
      <c r="B38" s="688">
        <v>405</v>
      </c>
      <c r="C38" s="617">
        <v>768</v>
      </c>
      <c r="D38" s="681">
        <v>522</v>
      </c>
      <c r="E38" s="617">
        <v>394</v>
      </c>
      <c r="F38" s="682">
        <v>404</v>
      </c>
    </row>
    <row r="39" spans="1:6">
      <c r="A39" s="659" t="s">
        <v>833</v>
      </c>
      <c r="B39" s="681">
        <v>173</v>
      </c>
      <c r="C39" s="617">
        <v>368</v>
      </c>
      <c r="D39" s="681">
        <v>267</v>
      </c>
      <c r="E39" s="617">
        <v>176</v>
      </c>
      <c r="F39" s="682">
        <v>122</v>
      </c>
    </row>
    <row r="40" spans="1:6">
      <c r="A40" s="659" t="s">
        <v>834</v>
      </c>
      <c r="B40" s="690">
        <v>461</v>
      </c>
      <c r="C40" s="690">
        <v>942</v>
      </c>
      <c r="D40" s="690">
        <v>740</v>
      </c>
      <c r="E40" s="690">
        <v>472</v>
      </c>
      <c r="F40" s="692">
        <v>439</v>
      </c>
    </row>
    <row r="41" spans="1:6">
      <c r="A41" s="657" t="s">
        <v>835</v>
      </c>
      <c r="B41" s="842">
        <v>723</v>
      </c>
      <c r="C41" s="842">
        <v>2817</v>
      </c>
      <c r="D41" s="842">
        <v>2740</v>
      </c>
      <c r="E41" s="842">
        <v>1920</v>
      </c>
      <c r="F41" s="1051">
        <v>1893</v>
      </c>
    </row>
    <row r="42" spans="1:6">
      <c r="A42" s="701" t="s">
        <v>813</v>
      </c>
      <c r="B42" s="681"/>
      <c r="C42" s="681"/>
      <c r="D42" s="681"/>
      <c r="E42" s="681"/>
      <c r="F42" s="682"/>
    </row>
    <row r="43" spans="1:6">
      <c r="A43" s="319" t="s">
        <v>814</v>
      </c>
      <c r="B43" s="1052"/>
      <c r="C43" s="1052"/>
      <c r="D43" s="1052"/>
      <c r="E43" s="1052"/>
      <c r="F43" s="1053"/>
    </row>
    <row r="44" spans="1:6">
      <c r="A44" s="702" t="s">
        <v>836</v>
      </c>
      <c r="B44" s="1052">
        <v>528</v>
      </c>
      <c r="C44" s="1052">
        <v>1940</v>
      </c>
      <c r="D44" s="1052">
        <v>1858</v>
      </c>
      <c r="E44" s="1052">
        <v>1276</v>
      </c>
      <c r="F44" s="1053">
        <v>1311</v>
      </c>
    </row>
    <row r="45" spans="1:6">
      <c r="A45" s="702" t="s">
        <v>837</v>
      </c>
      <c r="B45" s="1052">
        <v>179</v>
      </c>
      <c r="C45" s="1052">
        <v>783</v>
      </c>
      <c r="D45" s="1052">
        <v>787</v>
      </c>
      <c r="E45" s="1052">
        <v>579</v>
      </c>
      <c r="F45" s="1053">
        <v>503</v>
      </c>
    </row>
    <row r="46" spans="1:6">
      <c r="A46" s="702" t="s">
        <v>838</v>
      </c>
      <c r="B46" s="1052">
        <v>16</v>
      </c>
      <c r="C46" s="1052">
        <v>94</v>
      </c>
      <c r="D46" s="1052">
        <v>95</v>
      </c>
      <c r="E46" s="1052">
        <v>65</v>
      </c>
      <c r="F46" s="1053">
        <v>79</v>
      </c>
    </row>
  </sheetData>
  <mergeCells count="13">
    <mergeCell ref="A5:A8"/>
    <mergeCell ref="B5:F6"/>
    <mergeCell ref="B7:B8"/>
    <mergeCell ref="C7:C8"/>
    <mergeCell ref="D7:D8"/>
    <mergeCell ref="E7:E8"/>
    <mergeCell ref="F7:F8"/>
    <mergeCell ref="A4:B4"/>
    <mergeCell ref="A1:D1"/>
    <mergeCell ref="E1:F1"/>
    <mergeCell ref="A2:B2"/>
    <mergeCell ref="E2:F2"/>
    <mergeCell ref="A3:C3"/>
  </mergeCells>
  <hyperlinks>
    <hyperlink ref="E1:F1" location="'Spis tablic     List of tables'!A75" display="Powrót do spisu tablic"/>
    <hyperlink ref="E2" location="'Spis tablic     List of tables'!A1" display="Return to list tables"/>
    <hyperlink ref="E2:F2" location="'Spis tablic     List of tables'!A75" display="Return to list of tables"/>
    <hyperlink ref="E1:F2" location="'Spis tablic     List of tables'!A78" display="Powrót do spisu tablic"/>
  </hyperlinks>
  <pageMargins left="0.7" right="0.7" top="0.75" bottom="0.75" header="0.3" footer="0.3"/>
  <pageSetup paperSize="9" scale="73"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F48"/>
  <sheetViews>
    <sheetView showGridLines="0" zoomScaleNormal="100" workbookViewId="0">
      <selection sqref="A1:D1"/>
    </sheetView>
  </sheetViews>
  <sheetFormatPr defaultRowHeight="15"/>
  <cols>
    <col min="1" max="1" width="25.85546875" style="88" customWidth="1"/>
    <col min="2" max="6" width="21.7109375" style="88" customWidth="1"/>
  </cols>
  <sheetData>
    <row r="1" spans="1:6">
      <c r="A1" s="1251" t="s">
        <v>1263</v>
      </c>
      <c r="B1" s="1251"/>
      <c r="C1" s="1251"/>
      <c r="D1" s="1251"/>
      <c r="E1" s="72"/>
      <c r="F1" s="497" t="s">
        <v>1</v>
      </c>
    </row>
    <row r="2" spans="1:6">
      <c r="A2" s="1776" t="s">
        <v>1258</v>
      </c>
      <c r="B2" s="1776"/>
      <c r="C2" s="1776"/>
      <c r="D2" s="1776"/>
      <c r="E2" s="72"/>
      <c r="F2" s="492" t="s">
        <v>3</v>
      </c>
    </row>
    <row r="3" spans="1:6">
      <c r="A3" s="1639" t="s">
        <v>1264</v>
      </c>
      <c r="B3" s="1639"/>
      <c r="C3" s="1639"/>
      <c r="D3" s="1639"/>
      <c r="E3"/>
      <c r="F3" s="59"/>
    </row>
    <row r="4" spans="1:6">
      <c r="A4" s="1784" t="s">
        <v>1259</v>
      </c>
      <c r="B4" s="1784"/>
      <c r="C4" s="1784"/>
      <c r="D4" s="1784"/>
      <c r="E4"/>
      <c r="F4" s="59"/>
    </row>
    <row r="5" spans="1:6">
      <c r="A5" s="1496" t="s">
        <v>806</v>
      </c>
      <c r="B5" s="1393" t="s">
        <v>1754</v>
      </c>
      <c r="C5" s="1495"/>
      <c r="D5" s="1495"/>
      <c r="E5" s="1495"/>
      <c r="F5" s="1495"/>
    </row>
    <row r="6" spans="1:6">
      <c r="A6" s="1503"/>
      <c r="B6" s="1374" t="s">
        <v>874</v>
      </c>
      <c r="C6" s="1374" t="s">
        <v>875</v>
      </c>
      <c r="D6" s="1374" t="s">
        <v>876</v>
      </c>
      <c r="E6" s="1374" t="s">
        <v>877</v>
      </c>
      <c r="F6" s="1393" t="s">
        <v>1831</v>
      </c>
    </row>
    <row r="7" spans="1:6">
      <c r="A7" s="1503"/>
      <c r="B7" s="1627"/>
      <c r="C7" s="1627"/>
      <c r="D7" s="1627"/>
      <c r="E7" s="1627"/>
      <c r="F7" s="1628"/>
    </row>
    <row r="8" spans="1:6" ht="36.75" customHeight="1">
      <c r="A8" s="1503"/>
      <c r="B8" s="1627"/>
      <c r="C8" s="1627"/>
      <c r="D8" s="1627"/>
      <c r="E8" s="1627"/>
      <c r="F8" s="1628"/>
    </row>
    <row r="9" spans="1:6">
      <c r="A9" s="316"/>
      <c r="B9" s="633"/>
      <c r="C9" s="633"/>
      <c r="D9" s="633"/>
      <c r="E9" s="633"/>
      <c r="F9" s="634"/>
    </row>
    <row r="10" spans="1:6">
      <c r="A10" s="657" t="s">
        <v>810</v>
      </c>
      <c r="B10" s="678">
        <v>6907</v>
      </c>
      <c r="C10" s="679">
        <v>9831</v>
      </c>
      <c r="D10" s="678">
        <v>6186</v>
      </c>
      <c r="E10" s="679">
        <v>12128</v>
      </c>
      <c r="F10" s="680">
        <v>12868</v>
      </c>
    </row>
    <row r="11" spans="1:6">
      <c r="A11" s="658" t="s">
        <v>811</v>
      </c>
      <c r="B11" s="1049"/>
      <c r="C11" s="1049"/>
      <c r="D11" s="1049"/>
      <c r="E11" s="1049"/>
      <c r="F11" s="1050"/>
    </row>
    <row r="12" spans="1:6">
      <c r="A12" s="657" t="s">
        <v>812</v>
      </c>
      <c r="B12" s="683">
        <v>582</v>
      </c>
      <c r="C12" s="683">
        <v>1507</v>
      </c>
      <c r="D12" s="683">
        <v>871</v>
      </c>
      <c r="E12" s="683">
        <v>2381</v>
      </c>
      <c r="F12" s="686">
        <v>1765</v>
      </c>
    </row>
    <row r="13" spans="1:6">
      <c r="A13" s="658" t="s">
        <v>813</v>
      </c>
      <c r="B13" s="683"/>
      <c r="C13" s="683"/>
      <c r="D13" s="683"/>
      <c r="E13" s="683"/>
      <c r="F13" s="686"/>
    </row>
    <row r="14" spans="1:6">
      <c r="A14" s="635" t="s">
        <v>814</v>
      </c>
      <c r="B14" s="601"/>
      <c r="C14" s="601"/>
      <c r="D14" s="601"/>
      <c r="E14" s="601"/>
      <c r="F14" s="687"/>
    </row>
    <row r="15" spans="1:6">
      <c r="A15" s="659" t="s">
        <v>815</v>
      </c>
      <c r="B15" s="601">
        <v>303</v>
      </c>
      <c r="C15" s="601">
        <v>686</v>
      </c>
      <c r="D15" s="601">
        <v>444</v>
      </c>
      <c r="E15" s="601">
        <v>1157</v>
      </c>
      <c r="F15" s="687">
        <v>722</v>
      </c>
    </row>
    <row r="16" spans="1:6">
      <c r="A16" s="659" t="s">
        <v>816</v>
      </c>
      <c r="B16" s="601">
        <v>122</v>
      </c>
      <c r="C16" s="601">
        <v>384</v>
      </c>
      <c r="D16" s="601">
        <v>212</v>
      </c>
      <c r="E16" s="601">
        <v>585</v>
      </c>
      <c r="F16" s="687">
        <v>592</v>
      </c>
    </row>
    <row r="17" spans="1:6">
      <c r="A17" s="659" t="s">
        <v>817</v>
      </c>
      <c r="B17" s="601">
        <v>157</v>
      </c>
      <c r="C17" s="601">
        <v>437</v>
      </c>
      <c r="D17" s="601">
        <v>215</v>
      </c>
      <c r="E17" s="601">
        <v>639</v>
      </c>
      <c r="F17" s="687">
        <v>451</v>
      </c>
    </row>
    <row r="18" spans="1:6">
      <c r="A18" s="657" t="s">
        <v>818</v>
      </c>
      <c r="B18" s="678">
        <v>1483</v>
      </c>
      <c r="C18" s="678">
        <v>2349</v>
      </c>
      <c r="D18" s="678">
        <v>1444</v>
      </c>
      <c r="E18" s="678">
        <v>2840</v>
      </c>
      <c r="F18" s="680">
        <v>2912</v>
      </c>
    </row>
    <row r="19" spans="1:6">
      <c r="A19" s="658" t="s">
        <v>813</v>
      </c>
      <c r="B19" s="601"/>
      <c r="C19" s="601"/>
      <c r="D19" s="601"/>
      <c r="E19" s="601"/>
      <c r="F19" s="687"/>
    </row>
    <row r="20" spans="1:6">
      <c r="A20" s="635" t="s">
        <v>814</v>
      </c>
      <c r="B20" s="601"/>
      <c r="C20" s="601"/>
      <c r="D20" s="601"/>
      <c r="E20" s="601"/>
      <c r="F20" s="687"/>
    </row>
    <row r="21" spans="1:6">
      <c r="A21" s="659" t="s">
        <v>819</v>
      </c>
      <c r="B21" s="601">
        <v>308</v>
      </c>
      <c r="C21" s="601">
        <v>401</v>
      </c>
      <c r="D21" s="601">
        <v>220</v>
      </c>
      <c r="E21" s="601">
        <v>379</v>
      </c>
      <c r="F21" s="687">
        <v>511</v>
      </c>
    </row>
    <row r="22" spans="1:6">
      <c r="A22" s="659" t="s">
        <v>820</v>
      </c>
      <c r="B22" s="601">
        <v>211</v>
      </c>
      <c r="C22" s="601">
        <v>330</v>
      </c>
      <c r="D22" s="601">
        <v>272</v>
      </c>
      <c r="E22" s="601">
        <v>447</v>
      </c>
      <c r="F22" s="687">
        <v>320</v>
      </c>
    </row>
    <row r="23" spans="1:6">
      <c r="A23" s="659" t="s">
        <v>821</v>
      </c>
      <c r="B23" s="601">
        <v>105</v>
      </c>
      <c r="C23" s="601">
        <v>336</v>
      </c>
      <c r="D23" s="601">
        <v>124</v>
      </c>
      <c r="E23" s="601">
        <v>515</v>
      </c>
      <c r="F23" s="687">
        <v>514</v>
      </c>
    </row>
    <row r="24" spans="1:6">
      <c r="A24" s="659" t="s">
        <v>822</v>
      </c>
      <c r="B24" s="601">
        <v>257</v>
      </c>
      <c r="C24" s="601">
        <v>441</v>
      </c>
      <c r="D24" s="601">
        <v>239</v>
      </c>
      <c r="E24" s="601">
        <v>562</v>
      </c>
      <c r="F24" s="687">
        <v>487</v>
      </c>
    </row>
    <row r="25" spans="1:6">
      <c r="A25" s="659" t="s">
        <v>823</v>
      </c>
      <c r="B25" s="601">
        <v>602</v>
      </c>
      <c r="C25" s="601">
        <v>841</v>
      </c>
      <c r="D25" s="601">
        <v>589</v>
      </c>
      <c r="E25" s="601">
        <v>937</v>
      </c>
      <c r="F25" s="687">
        <v>1080</v>
      </c>
    </row>
    <row r="26" spans="1:6">
      <c r="A26" s="657" t="s">
        <v>824</v>
      </c>
      <c r="B26" s="678">
        <v>912</v>
      </c>
      <c r="C26" s="678">
        <v>1707</v>
      </c>
      <c r="D26" s="678">
        <v>1033</v>
      </c>
      <c r="E26" s="678">
        <v>2436</v>
      </c>
      <c r="F26" s="680">
        <v>2703</v>
      </c>
    </row>
    <row r="27" spans="1:6">
      <c r="A27" s="658" t="s">
        <v>813</v>
      </c>
      <c r="B27" s="681"/>
      <c r="C27" s="681"/>
      <c r="D27" s="681"/>
      <c r="E27" s="681"/>
      <c r="F27" s="682"/>
    </row>
    <row r="28" spans="1:6">
      <c r="A28" s="635" t="s">
        <v>814</v>
      </c>
      <c r="B28" s="601"/>
      <c r="C28" s="601"/>
      <c r="D28" s="601"/>
      <c r="E28" s="601"/>
      <c r="F28" s="687"/>
    </row>
    <row r="29" spans="1:6">
      <c r="A29" s="659" t="s">
        <v>825</v>
      </c>
      <c r="B29" s="601">
        <v>245</v>
      </c>
      <c r="C29" s="601">
        <v>567</v>
      </c>
      <c r="D29" s="601">
        <v>341</v>
      </c>
      <c r="E29" s="601">
        <v>960</v>
      </c>
      <c r="F29" s="687">
        <v>860</v>
      </c>
    </row>
    <row r="30" spans="1:6">
      <c r="A30" s="659" t="s">
        <v>826</v>
      </c>
      <c r="B30" s="681">
        <v>187</v>
      </c>
      <c r="C30" s="681">
        <v>421</v>
      </c>
      <c r="D30" s="681">
        <v>253</v>
      </c>
      <c r="E30" s="681">
        <v>552</v>
      </c>
      <c r="F30" s="682">
        <v>621</v>
      </c>
    </row>
    <row r="31" spans="1:6">
      <c r="A31" s="659" t="s">
        <v>827</v>
      </c>
      <c r="B31" s="601">
        <v>219</v>
      </c>
      <c r="C31" s="601">
        <v>424</v>
      </c>
      <c r="D31" s="601">
        <v>227</v>
      </c>
      <c r="E31" s="601">
        <v>609</v>
      </c>
      <c r="F31" s="687">
        <v>880</v>
      </c>
    </row>
    <row r="32" spans="1:6">
      <c r="A32" s="659" t="s">
        <v>828</v>
      </c>
      <c r="B32" s="601">
        <v>261</v>
      </c>
      <c r="C32" s="601">
        <v>295</v>
      </c>
      <c r="D32" s="601">
        <v>212</v>
      </c>
      <c r="E32" s="601">
        <v>315</v>
      </c>
      <c r="F32" s="687">
        <v>342</v>
      </c>
    </row>
    <row r="33" spans="1:6">
      <c r="A33" s="657" t="s">
        <v>829</v>
      </c>
      <c r="B33" s="678">
        <v>867</v>
      </c>
      <c r="C33" s="678">
        <v>2115</v>
      </c>
      <c r="D33" s="678">
        <v>1437</v>
      </c>
      <c r="E33" s="678">
        <v>3059</v>
      </c>
      <c r="F33" s="680">
        <v>3424</v>
      </c>
    </row>
    <row r="34" spans="1:6">
      <c r="A34" s="658" t="s">
        <v>813</v>
      </c>
      <c r="B34" s="601"/>
      <c r="C34" s="601"/>
      <c r="D34" s="601"/>
      <c r="E34" s="601"/>
      <c r="F34" s="687"/>
    </row>
    <row r="35" spans="1:6">
      <c r="A35" s="635" t="s">
        <v>814</v>
      </c>
      <c r="B35" s="601"/>
      <c r="C35" s="601"/>
      <c r="D35" s="601"/>
      <c r="E35" s="601"/>
      <c r="F35" s="687"/>
    </row>
    <row r="36" spans="1:6">
      <c r="A36" s="659" t="s">
        <v>830</v>
      </c>
      <c r="B36" s="681">
        <v>148</v>
      </c>
      <c r="C36" s="681">
        <v>364</v>
      </c>
      <c r="D36" s="681">
        <v>233</v>
      </c>
      <c r="E36" s="681">
        <v>563</v>
      </c>
      <c r="F36" s="682">
        <v>609</v>
      </c>
    </row>
    <row r="37" spans="1:6">
      <c r="A37" s="659" t="s">
        <v>831</v>
      </c>
      <c r="B37" s="681">
        <v>184</v>
      </c>
      <c r="C37" s="681">
        <v>497</v>
      </c>
      <c r="D37" s="681">
        <v>283</v>
      </c>
      <c r="E37" s="681">
        <v>664</v>
      </c>
      <c r="F37" s="682">
        <v>704</v>
      </c>
    </row>
    <row r="38" spans="1:6">
      <c r="A38" s="659" t="s">
        <v>832</v>
      </c>
      <c r="B38" s="681">
        <v>220</v>
      </c>
      <c r="C38" s="681">
        <v>550</v>
      </c>
      <c r="D38" s="681">
        <v>324</v>
      </c>
      <c r="E38" s="681">
        <v>676</v>
      </c>
      <c r="F38" s="682">
        <v>723</v>
      </c>
    </row>
    <row r="39" spans="1:6">
      <c r="A39" s="659" t="s">
        <v>833</v>
      </c>
      <c r="B39" s="681">
        <v>48</v>
      </c>
      <c r="C39" s="681">
        <v>264</v>
      </c>
      <c r="D39" s="681">
        <v>127</v>
      </c>
      <c r="E39" s="681">
        <v>308</v>
      </c>
      <c r="F39" s="682">
        <v>359</v>
      </c>
    </row>
    <row r="40" spans="1:6">
      <c r="A40" s="659" t="s">
        <v>834</v>
      </c>
      <c r="B40" s="681">
        <v>267</v>
      </c>
      <c r="C40" s="681">
        <v>440</v>
      </c>
      <c r="D40" s="681">
        <v>470</v>
      </c>
      <c r="E40" s="681">
        <v>848</v>
      </c>
      <c r="F40" s="682">
        <v>1029</v>
      </c>
    </row>
    <row r="41" spans="1:6">
      <c r="A41" s="657" t="s">
        <v>835</v>
      </c>
      <c r="B41" s="683">
        <v>3063</v>
      </c>
      <c r="C41" s="683">
        <v>2153</v>
      </c>
      <c r="D41" s="683">
        <v>1401</v>
      </c>
      <c r="E41" s="683">
        <v>1412</v>
      </c>
      <c r="F41" s="686">
        <v>2064</v>
      </c>
    </row>
    <row r="42" spans="1:6">
      <c r="A42" s="701" t="s">
        <v>813</v>
      </c>
      <c r="B42" s="678"/>
      <c r="C42" s="678"/>
      <c r="D42" s="678"/>
      <c r="E42" s="678"/>
      <c r="F42" s="680"/>
    </row>
    <row r="43" spans="1:6">
      <c r="A43" s="319" t="s">
        <v>814</v>
      </c>
      <c r="B43" s="601"/>
      <c r="C43" s="601"/>
      <c r="D43" s="601"/>
      <c r="E43" s="601"/>
      <c r="F43" s="687"/>
    </row>
    <row r="44" spans="1:6">
      <c r="A44" s="702" t="s">
        <v>836</v>
      </c>
      <c r="B44" s="681">
        <v>2011</v>
      </c>
      <c r="C44" s="681">
        <v>1391</v>
      </c>
      <c r="D44" s="681">
        <v>964</v>
      </c>
      <c r="E44" s="681">
        <v>1008</v>
      </c>
      <c r="F44" s="682">
        <v>1539</v>
      </c>
    </row>
    <row r="45" spans="1:6">
      <c r="A45" s="702" t="s">
        <v>837</v>
      </c>
      <c r="B45" s="601">
        <v>910</v>
      </c>
      <c r="C45" s="601">
        <v>683</v>
      </c>
      <c r="D45" s="601">
        <v>399</v>
      </c>
      <c r="E45" s="601">
        <v>368</v>
      </c>
      <c r="F45" s="687">
        <v>471</v>
      </c>
    </row>
    <row r="46" spans="1:6">
      <c r="A46" s="702" t="s">
        <v>838</v>
      </c>
      <c r="B46" s="601">
        <v>142</v>
      </c>
      <c r="C46" s="601">
        <v>79</v>
      </c>
      <c r="D46" s="601">
        <v>38</v>
      </c>
      <c r="E46" s="601">
        <v>36</v>
      </c>
      <c r="F46" s="687">
        <v>54</v>
      </c>
    </row>
    <row r="47" spans="1:6">
      <c r="A47" s="1781" t="s">
        <v>878</v>
      </c>
      <c r="B47" s="1781"/>
      <c r="C47" s="1781"/>
      <c r="D47" s="1781"/>
      <c r="E47" s="1781"/>
      <c r="F47" s="1781"/>
    </row>
    <row r="48" spans="1:6">
      <c r="A48" s="1634" t="s">
        <v>879</v>
      </c>
      <c r="B48" s="1634"/>
      <c r="C48" s="1634"/>
      <c r="D48" s="1634"/>
      <c r="E48" s="1634"/>
      <c r="F48" s="1634"/>
    </row>
  </sheetData>
  <mergeCells count="13">
    <mergeCell ref="E6:E8"/>
    <mergeCell ref="F6:F8"/>
    <mergeCell ref="A47:F47"/>
    <mergeCell ref="A48:F48"/>
    <mergeCell ref="A1:D1"/>
    <mergeCell ref="A2:D2"/>
    <mergeCell ref="A3:D3"/>
    <mergeCell ref="A4:D4"/>
    <mergeCell ref="A5:A8"/>
    <mergeCell ref="B5:F5"/>
    <mergeCell ref="B6:B8"/>
    <mergeCell ref="C6:C8"/>
    <mergeCell ref="D6:D8"/>
  </mergeCells>
  <hyperlinks>
    <hyperlink ref="F1" location="'Spis tablic     List of tables'!A76" display="Powrót do spisu tablic"/>
    <hyperlink ref="F2" location="'Spis tablic     List of tables'!A1" display="Return to list of tables"/>
    <hyperlink ref="F1:F2" location="'Spis tablic     List of tables'!A79" display="Powrót do spisu tablic"/>
  </hyperlinks>
  <pageMargins left="0.7" right="0.7" top="0.75" bottom="0.75" header="0.3" footer="0.3"/>
  <pageSetup paperSize="9" scale="67"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7"/>
  <sheetViews>
    <sheetView showGridLines="0" zoomScaleNormal="100" workbookViewId="0">
      <selection sqref="A1:D1"/>
    </sheetView>
  </sheetViews>
  <sheetFormatPr defaultRowHeight="15"/>
  <cols>
    <col min="1" max="1" width="25.85546875" style="424" customWidth="1"/>
    <col min="2" max="7" width="19.42578125" style="424" customWidth="1"/>
  </cols>
  <sheetData>
    <row r="1" spans="1:8" s="929" customFormat="1">
      <c r="A1" s="1789" t="s">
        <v>1265</v>
      </c>
      <c r="B1" s="1789"/>
      <c r="C1" s="1789"/>
      <c r="D1" s="1789"/>
      <c r="E1" s="930"/>
      <c r="F1" s="1790" t="s">
        <v>1</v>
      </c>
      <c r="G1" s="1790"/>
    </row>
    <row r="2" spans="1:8" s="929" customFormat="1">
      <c r="A2" s="1791" t="s">
        <v>1266</v>
      </c>
      <c r="B2" s="1791"/>
      <c r="C2" s="1791"/>
      <c r="D2" s="1791"/>
      <c r="E2" s="931"/>
      <c r="F2" s="1792" t="s">
        <v>3</v>
      </c>
      <c r="G2" s="1792"/>
    </row>
    <row r="3" spans="1:8" s="929" customFormat="1">
      <c r="A3" s="1607" t="s">
        <v>880</v>
      </c>
      <c r="B3" s="1423" t="s">
        <v>881</v>
      </c>
      <c r="C3" s="1607"/>
      <c r="D3" s="932"/>
      <c r="E3" s="1423" t="s">
        <v>1757</v>
      </c>
      <c r="F3" s="1607"/>
      <c r="G3" s="933"/>
    </row>
    <row r="4" spans="1:8" s="929" customFormat="1">
      <c r="A4" s="1477"/>
      <c r="B4" s="1611"/>
      <c r="C4" s="1477"/>
      <c r="D4" s="1423" t="s">
        <v>882</v>
      </c>
      <c r="E4" s="1611"/>
      <c r="F4" s="1477"/>
      <c r="G4" s="1423" t="s">
        <v>883</v>
      </c>
    </row>
    <row r="5" spans="1:8" s="929" customFormat="1">
      <c r="A5" s="1477"/>
      <c r="B5" s="1794"/>
      <c r="C5" s="1793"/>
      <c r="D5" s="1611"/>
      <c r="E5" s="1794"/>
      <c r="F5" s="1793"/>
      <c r="G5" s="1611"/>
    </row>
    <row r="6" spans="1:8" s="929" customFormat="1">
      <c r="A6" s="1477"/>
      <c r="B6" s="1267" t="s">
        <v>884</v>
      </c>
      <c r="C6" s="1785" t="s">
        <v>9</v>
      </c>
      <c r="D6" s="1268"/>
      <c r="E6" s="1480" t="s">
        <v>884</v>
      </c>
      <c r="F6" s="1785" t="s">
        <v>9</v>
      </c>
      <c r="G6" s="1611"/>
    </row>
    <row r="7" spans="1:8" s="929" customFormat="1">
      <c r="A7" s="1477"/>
      <c r="B7" s="1268"/>
      <c r="C7" s="1786"/>
      <c r="D7" s="1268"/>
      <c r="E7" s="1610"/>
      <c r="F7" s="1786"/>
      <c r="G7" s="1611"/>
    </row>
    <row r="8" spans="1:8" s="929" customFormat="1">
      <c r="A8" s="1793"/>
      <c r="B8" s="1795"/>
      <c r="C8" s="1787"/>
      <c r="D8" s="1795"/>
      <c r="E8" s="1788"/>
      <c r="F8" s="1787"/>
      <c r="G8" s="1794"/>
    </row>
    <row r="9" spans="1:8" s="929" customFormat="1">
      <c r="A9" s="934"/>
      <c r="B9" s="935"/>
      <c r="C9" s="936"/>
      <c r="D9" s="935"/>
      <c r="E9" s="935"/>
      <c r="F9" s="936"/>
      <c r="G9" s="937"/>
    </row>
    <row r="10" spans="1:8" s="929" customFormat="1">
      <c r="A10" s="928" t="s">
        <v>810</v>
      </c>
      <c r="B10" s="1192">
        <v>3649</v>
      </c>
      <c r="C10" s="1193">
        <v>112.6</v>
      </c>
      <c r="D10" s="1192">
        <v>1075</v>
      </c>
      <c r="E10" s="1192">
        <v>314354</v>
      </c>
      <c r="F10" s="525">
        <v>105.8</v>
      </c>
      <c r="G10" s="704">
        <v>157863</v>
      </c>
    </row>
    <row r="11" spans="1:8" s="929" customFormat="1">
      <c r="A11" s="938" t="s">
        <v>811</v>
      </c>
      <c r="B11" s="1194"/>
      <c r="C11" s="1194"/>
      <c r="D11" s="1194"/>
      <c r="E11" s="1194"/>
      <c r="F11" s="907"/>
      <c r="G11" s="706"/>
      <c r="H11" s="939"/>
    </row>
    <row r="12" spans="1:8" s="929" customFormat="1">
      <c r="A12" s="928" t="s">
        <v>812</v>
      </c>
      <c r="B12" s="1195">
        <v>294</v>
      </c>
      <c r="C12" s="1193">
        <v>158.9</v>
      </c>
      <c r="D12" s="1192">
        <v>141</v>
      </c>
      <c r="E12" s="1192">
        <v>29706</v>
      </c>
      <c r="F12" s="525">
        <v>122.1</v>
      </c>
      <c r="G12" s="704">
        <v>21159</v>
      </c>
    </row>
    <row r="13" spans="1:8" s="929" customFormat="1">
      <c r="A13" s="938" t="s">
        <v>813</v>
      </c>
      <c r="B13" s="1196"/>
      <c r="C13" s="1197"/>
      <c r="D13" s="1196"/>
      <c r="E13" s="1196"/>
      <c r="F13" s="1197"/>
      <c r="G13" s="917"/>
    </row>
    <row r="14" spans="1:8" s="929" customFormat="1">
      <c r="A14" s="940" t="s">
        <v>814</v>
      </c>
      <c r="B14" s="1196"/>
      <c r="C14" s="1197"/>
      <c r="D14" s="1196"/>
      <c r="E14" s="1196"/>
      <c r="F14" s="1197"/>
      <c r="G14" s="917"/>
    </row>
    <row r="15" spans="1:8" s="929" customFormat="1">
      <c r="A15" s="941" t="s">
        <v>815</v>
      </c>
      <c r="B15" s="1198">
        <v>171</v>
      </c>
      <c r="C15" s="1199">
        <v>164.4</v>
      </c>
      <c r="D15" s="872">
        <v>75</v>
      </c>
      <c r="E15" s="872">
        <v>17139</v>
      </c>
      <c r="F15" s="523">
        <v>138.4</v>
      </c>
      <c r="G15" s="705">
        <v>11415</v>
      </c>
    </row>
    <row r="16" spans="1:8" s="929" customFormat="1">
      <c r="A16" s="941" t="s">
        <v>816</v>
      </c>
      <c r="B16" s="872">
        <v>24</v>
      </c>
      <c r="C16" s="1199">
        <v>77.400000000000006</v>
      </c>
      <c r="D16" s="872">
        <v>16</v>
      </c>
      <c r="E16" s="872">
        <v>2717</v>
      </c>
      <c r="F16" s="523">
        <v>60.3</v>
      </c>
      <c r="G16" s="705">
        <v>2360</v>
      </c>
    </row>
    <row r="17" spans="1:7" s="929" customFormat="1">
      <c r="A17" s="941" t="s">
        <v>817</v>
      </c>
      <c r="B17" s="872">
        <v>99</v>
      </c>
      <c r="C17" s="1199">
        <v>198</v>
      </c>
      <c r="D17" s="872">
        <v>50</v>
      </c>
      <c r="E17" s="872">
        <v>9850</v>
      </c>
      <c r="F17" s="523">
        <v>132.5</v>
      </c>
      <c r="G17" s="705">
        <v>7384</v>
      </c>
    </row>
    <row r="18" spans="1:7" s="929" customFormat="1">
      <c r="A18" s="928" t="s">
        <v>818</v>
      </c>
      <c r="B18" s="1195">
        <v>1319</v>
      </c>
      <c r="C18" s="1193">
        <v>108.7</v>
      </c>
      <c r="D18" s="1195">
        <v>554</v>
      </c>
      <c r="E18" s="1195">
        <v>129321</v>
      </c>
      <c r="F18" s="525">
        <v>99.5</v>
      </c>
      <c r="G18" s="704">
        <v>79146</v>
      </c>
    </row>
    <row r="19" spans="1:7" s="929" customFormat="1">
      <c r="A19" s="938" t="s">
        <v>813</v>
      </c>
      <c r="B19" s="1196"/>
      <c r="C19" s="1197"/>
      <c r="D19" s="1196"/>
      <c r="E19" s="1196"/>
      <c r="F19" s="1197"/>
      <c r="G19" s="917"/>
    </row>
    <row r="20" spans="1:7" s="929" customFormat="1">
      <c r="A20" s="940" t="s">
        <v>814</v>
      </c>
      <c r="B20" s="1196"/>
      <c r="C20" s="1197"/>
      <c r="D20" s="1196"/>
      <c r="E20" s="1196"/>
      <c r="F20" s="1197"/>
      <c r="G20" s="917"/>
    </row>
    <row r="21" spans="1:7" s="929" customFormat="1">
      <c r="A21" s="941" t="s">
        <v>819</v>
      </c>
      <c r="B21" s="872">
        <v>219</v>
      </c>
      <c r="C21" s="1199">
        <v>54.8</v>
      </c>
      <c r="D21" s="872">
        <v>118</v>
      </c>
      <c r="E21" s="872">
        <v>22229</v>
      </c>
      <c r="F21" s="523">
        <v>63.7</v>
      </c>
      <c r="G21" s="705">
        <v>15696</v>
      </c>
    </row>
    <row r="22" spans="1:7" s="929" customFormat="1">
      <c r="A22" s="941" t="s">
        <v>820</v>
      </c>
      <c r="B22" s="872">
        <v>386</v>
      </c>
      <c r="C22" s="1199">
        <v>91.5</v>
      </c>
      <c r="D22" s="872">
        <v>198</v>
      </c>
      <c r="E22" s="872">
        <v>43474</v>
      </c>
      <c r="F22" s="523">
        <v>92.5</v>
      </c>
      <c r="G22" s="705">
        <v>28638</v>
      </c>
    </row>
    <row r="23" spans="1:7" s="929" customFormat="1">
      <c r="A23" s="941" t="s">
        <v>821</v>
      </c>
      <c r="B23" s="1198">
        <v>50</v>
      </c>
      <c r="C23" s="1199">
        <v>200</v>
      </c>
      <c r="D23" s="872">
        <v>20</v>
      </c>
      <c r="E23" s="872">
        <v>3489</v>
      </c>
      <c r="F23" s="523">
        <v>101.3</v>
      </c>
      <c r="G23" s="705">
        <v>2566</v>
      </c>
    </row>
    <row r="24" spans="1:7" s="929" customFormat="1">
      <c r="A24" s="941" t="s">
        <v>822</v>
      </c>
      <c r="B24" s="1198">
        <v>208</v>
      </c>
      <c r="C24" s="1199">
        <v>126.8</v>
      </c>
      <c r="D24" s="872">
        <v>93</v>
      </c>
      <c r="E24" s="872">
        <v>21753</v>
      </c>
      <c r="F24" s="523">
        <v>126.4</v>
      </c>
      <c r="G24" s="705">
        <v>13670</v>
      </c>
    </row>
    <row r="25" spans="1:7" s="929" customFormat="1">
      <c r="A25" s="941" t="s">
        <v>823</v>
      </c>
      <c r="B25" s="1198">
        <v>456</v>
      </c>
      <c r="C25" s="1199">
        <v>225.7</v>
      </c>
      <c r="D25" s="872">
        <v>125</v>
      </c>
      <c r="E25" s="872">
        <v>38376</v>
      </c>
      <c r="F25" s="523">
        <v>139.5</v>
      </c>
      <c r="G25" s="705">
        <v>18576</v>
      </c>
    </row>
    <row r="26" spans="1:7" s="929" customFormat="1">
      <c r="A26" s="928" t="s">
        <v>824</v>
      </c>
      <c r="B26" s="1192">
        <v>274</v>
      </c>
      <c r="C26" s="1200">
        <v>74.099999999999994</v>
      </c>
      <c r="D26" s="1192">
        <v>130</v>
      </c>
      <c r="E26" s="1195">
        <v>30698</v>
      </c>
      <c r="F26" s="525">
        <v>84</v>
      </c>
      <c r="G26" s="704">
        <v>20248</v>
      </c>
    </row>
    <row r="27" spans="1:7" s="929" customFormat="1">
      <c r="A27" s="938" t="s">
        <v>813</v>
      </c>
      <c r="B27" s="1196"/>
      <c r="C27" s="1196"/>
      <c r="D27" s="1196"/>
      <c r="E27" s="1196"/>
      <c r="F27" s="1197"/>
      <c r="G27" s="705"/>
    </row>
    <row r="28" spans="1:7" s="929" customFormat="1">
      <c r="A28" s="940" t="s">
        <v>814</v>
      </c>
      <c r="B28" s="1196"/>
      <c r="C28" s="1196"/>
      <c r="D28" s="1196"/>
      <c r="E28" s="1196"/>
      <c r="F28" s="1197"/>
      <c r="G28" s="705"/>
    </row>
    <row r="29" spans="1:7" s="929" customFormat="1">
      <c r="A29" s="941" t="s">
        <v>825</v>
      </c>
      <c r="B29" s="1198">
        <v>24</v>
      </c>
      <c r="C29" s="1199">
        <v>25.8</v>
      </c>
      <c r="D29" s="1198">
        <v>24</v>
      </c>
      <c r="E29" s="872">
        <v>3780</v>
      </c>
      <c r="F29" s="523">
        <v>38.5</v>
      </c>
      <c r="G29" s="705">
        <v>3780</v>
      </c>
    </row>
    <row r="30" spans="1:7" s="929" customFormat="1">
      <c r="A30" s="941" t="s">
        <v>826</v>
      </c>
      <c r="B30" s="1198">
        <v>58</v>
      </c>
      <c r="C30" s="1201">
        <v>78.400000000000006</v>
      </c>
      <c r="D30" s="1198">
        <v>32</v>
      </c>
      <c r="E30" s="872">
        <v>7288</v>
      </c>
      <c r="F30" s="523">
        <v>88.6</v>
      </c>
      <c r="G30" s="705">
        <v>5231</v>
      </c>
    </row>
    <row r="31" spans="1:7" s="929" customFormat="1">
      <c r="A31" s="941" t="s">
        <v>827</v>
      </c>
      <c r="B31" s="1198">
        <v>81</v>
      </c>
      <c r="C31" s="1201">
        <v>60</v>
      </c>
      <c r="D31" s="1198">
        <v>68</v>
      </c>
      <c r="E31" s="872">
        <v>11377</v>
      </c>
      <c r="F31" s="523">
        <v>81.900000000000006</v>
      </c>
      <c r="G31" s="705">
        <v>10132</v>
      </c>
    </row>
    <row r="32" spans="1:7" s="929" customFormat="1">
      <c r="A32" s="941" t="s">
        <v>828</v>
      </c>
      <c r="B32" s="1198">
        <v>111</v>
      </c>
      <c r="C32" s="1199">
        <v>163.19999999999999</v>
      </c>
      <c r="D32" s="1198">
        <v>6</v>
      </c>
      <c r="E32" s="872">
        <v>8253</v>
      </c>
      <c r="F32" s="523">
        <v>178.6</v>
      </c>
      <c r="G32" s="705">
        <v>1105</v>
      </c>
    </row>
    <row r="33" spans="1:7" s="929" customFormat="1">
      <c r="A33" s="928" t="s">
        <v>829</v>
      </c>
      <c r="B33" s="1202">
        <v>377</v>
      </c>
      <c r="C33" s="1203">
        <v>95.9</v>
      </c>
      <c r="D33" s="1202">
        <v>180</v>
      </c>
      <c r="E33" s="1204">
        <v>36537</v>
      </c>
      <c r="F33" s="1203">
        <v>110.6</v>
      </c>
      <c r="G33" s="920">
        <v>24816</v>
      </c>
    </row>
    <row r="34" spans="1:7" s="929" customFormat="1">
      <c r="A34" s="938" t="s">
        <v>813</v>
      </c>
      <c r="B34" s="1196"/>
      <c r="C34" s="1196"/>
      <c r="D34" s="1196"/>
      <c r="E34" s="1196"/>
      <c r="F34" s="1197"/>
      <c r="G34" s="705"/>
    </row>
    <row r="35" spans="1:7" s="929" customFormat="1">
      <c r="A35" s="940" t="s">
        <v>814</v>
      </c>
      <c r="B35" s="1196"/>
      <c r="C35" s="1196"/>
      <c r="D35" s="1196"/>
      <c r="E35" s="1196"/>
      <c r="F35" s="1197"/>
      <c r="G35" s="705"/>
    </row>
    <row r="36" spans="1:7" s="929" customFormat="1">
      <c r="A36" s="941" t="s">
        <v>830</v>
      </c>
      <c r="B36" s="1198">
        <v>29</v>
      </c>
      <c r="C36" s="1201">
        <v>103.6</v>
      </c>
      <c r="D36" s="1198">
        <v>29</v>
      </c>
      <c r="E36" s="872">
        <v>3729</v>
      </c>
      <c r="F36" s="523">
        <v>130.19999999999999</v>
      </c>
      <c r="G36" s="916">
        <v>3729</v>
      </c>
    </row>
    <row r="37" spans="1:7" s="929" customFormat="1">
      <c r="A37" s="941" t="s">
        <v>831</v>
      </c>
      <c r="B37" s="1198">
        <v>69</v>
      </c>
      <c r="C37" s="1201">
        <v>49.6</v>
      </c>
      <c r="D37" s="1198">
        <v>25</v>
      </c>
      <c r="E37" s="872">
        <v>5252</v>
      </c>
      <c r="F37" s="523">
        <v>59.3</v>
      </c>
      <c r="G37" s="916">
        <v>2874</v>
      </c>
    </row>
    <row r="38" spans="1:7" s="929" customFormat="1">
      <c r="A38" s="941" t="s">
        <v>832</v>
      </c>
      <c r="B38" s="1198">
        <v>183</v>
      </c>
      <c r="C38" s="1198">
        <v>164.9</v>
      </c>
      <c r="D38" s="1198">
        <v>82</v>
      </c>
      <c r="E38" s="1198">
        <v>18230</v>
      </c>
      <c r="F38" s="523">
        <v>156.5</v>
      </c>
      <c r="G38" s="916">
        <v>11473</v>
      </c>
    </row>
    <row r="39" spans="1:7" s="929" customFormat="1">
      <c r="A39" s="941" t="s">
        <v>833</v>
      </c>
      <c r="B39" s="1198">
        <v>10</v>
      </c>
      <c r="C39" s="1199">
        <v>90.9</v>
      </c>
      <c r="D39" s="1198">
        <v>10</v>
      </c>
      <c r="E39" s="872">
        <v>1689</v>
      </c>
      <c r="F39" s="523">
        <v>140.5</v>
      </c>
      <c r="G39" s="916">
        <v>1689</v>
      </c>
    </row>
    <row r="40" spans="1:7" s="929" customFormat="1">
      <c r="A40" s="941" t="s">
        <v>834</v>
      </c>
      <c r="B40" s="1198">
        <v>86</v>
      </c>
      <c r="C40" s="1201">
        <v>82.7</v>
      </c>
      <c r="D40" s="1198">
        <v>34</v>
      </c>
      <c r="E40" s="872">
        <v>7637</v>
      </c>
      <c r="F40" s="523">
        <v>90.1</v>
      </c>
      <c r="G40" s="916">
        <v>5051</v>
      </c>
    </row>
    <row r="41" spans="1:7" s="929" customFormat="1">
      <c r="A41" s="928" t="s">
        <v>835</v>
      </c>
      <c r="B41" s="1205">
        <v>1385</v>
      </c>
      <c r="C41" s="1205">
        <v>128.1</v>
      </c>
      <c r="D41" s="1205">
        <v>70</v>
      </c>
      <c r="E41" s="1206">
        <v>88092</v>
      </c>
      <c r="F41" s="1207">
        <v>120.3</v>
      </c>
      <c r="G41" s="919">
        <v>12494</v>
      </c>
    </row>
    <row r="42" spans="1:7" s="929" customFormat="1">
      <c r="A42" s="938" t="s">
        <v>813</v>
      </c>
      <c r="B42" s="1196"/>
      <c r="C42" s="1196"/>
      <c r="D42" s="1196"/>
      <c r="E42" s="1196"/>
      <c r="F42" s="1197"/>
      <c r="G42" s="705"/>
    </row>
    <row r="43" spans="1:7" s="929" customFormat="1">
      <c r="A43" s="940" t="s">
        <v>814</v>
      </c>
      <c r="B43" s="1208"/>
      <c r="C43" s="1208"/>
      <c r="D43" s="1208"/>
      <c r="E43" s="1208"/>
      <c r="F43" s="1209"/>
      <c r="G43" s="705"/>
    </row>
    <row r="44" spans="1:7" s="929" customFormat="1">
      <c r="A44" s="941" t="s">
        <v>836</v>
      </c>
      <c r="B44" s="1198">
        <v>1058</v>
      </c>
      <c r="C44" s="1199">
        <v>125.4</v>
      </c>
      <c r="D44" s="1198">
        <v>52</v>
      </c>
      <c r="E44" s="872">
        <v>65562</v>
      </c>
      <c r="F44" s="523">
        <v>120.9</v>
      </c>
      <c r="G44" s="918">
        <v>10185</v>
      </c>
    </row>
    <row r="45" spans="1:7" s="929" customFormat="1">
      <c r="A45" s="941" t="s">
        <v>837</v>
      </c>
      <c r="B45" s="1198">
        <v>322</v>
      </c>
      <c r="C45" s="1199">
        <v>151.19999999999999</v>
      </c>
      <c r="D45" s="1198">
        <v>13</v>
      </c>
      <c r="E45" s="872">
        <v>21900</v>
      </c>
      <c r="F45" s="523">
        <v>128</v>
      </c>
      <c r="G45" s="916">
        <v>1679</v>
      </c>
    </row>
    <row r="46" spans="1:7">
      <c r="A46" s="702" t="s">
        <v>838</v>
      </c>
      <c r="B46" s="1210">
        <v>5</v>
      </c>
      <c r="C46" s="1210">
        <v>20.8</v>
      </c>
      <c r="D46" s="1210">
        <v>5</v>
      </c>
      <c r="E46" s="1211">
        <v>630</v>
      </c>
      <c r="F46" s="1212">
        <v>33.4</v>
      </c>
      <c r="G46" s="918">
        <v>630</v>
      </c>
    </row>
    <row r="47" spans="1:7">
      <c r="B47" s="708"/>
      <c r="C47" s="708"/>
      <c r="D47" s="708"/>
      <c r="E47" s="101"/>
      <c r="F47" s="708"/>
      <c r="G47" s="101"/>
    </row>
  </sheetData>
  <mergeCells count="13">
    <mergeCell ref="C6:C8"/>
    <mergeCell ref="E6:E8"/>
    <mergeCell ref="F6:F8"/>
    <mergeCell ref="A1:D1"/>
    <mergeCell ref="F1:G1"/>
    <mergeCell ref="A2:D2"/>
    <mergeCell ref="F2:G2"/>
    <mergeCell ref="A3:A8"/>
    <mergeCell ref="B3:C5"/>
    <mergeCell ref="E3:F5"/>
    <mergeCell ref="D4:D8"/>
    <mergeCell ref="G4:G8"/>
    <mergeCell ref="B6:B8"/>
  </mergeCells>
  <hyperlinks>
    <hyperlink ref="F2:G2" location="'Spis tablic     List of tables'!A80" display="Return to list of tables"/>
    <hyperlink ref="F2" location="'Spis tablic     List of tables'!A1" display="Return to list tables"/>
    <hyperlink ref="F1:G2" location="'Spis tablic     List of tables'!A80" display="Powrót do spisu tablic"/>
    <hyperlink ref="F1:G1" location="'Spis tablic     List of tables'!A80" display="Powrót do spisu tablic"/>
    <hyperlink ref="F1" location="'Spis tablic     List of tables'!A1" display="Return to list tables"/>
  </hyperlinks>
  <pageMargins left="0.7" right="0.7" top="0.75" bottom="0.75" header="0.3" footer="0.3"/>
  <pageSetup paperSize="9" scale="73"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7"/>
  <sheetViews>
    <sheetView showGridLines="0" zoomScaleNormal="100" workbookViewId="0">
      <selection sqref="A1:E1"/>
    </sheetView>
  </sheetViews>
  <sheetFormatPr defaultRowHeight="15"/>
  <cols>
    <col min="1" max="1" width="25.85546875" style="54" customWidth="1"/>
    <col min="2" max="8" width="18.140625" style="54" customWidth="1"/>
  </cols>
  <sheetData>
    <row r="1" spans="1:8">
      <c r="A1" s="1251" t="s">
        <v>1268</v>
      </c>
      <c r="B1" s="1251"/>
      <c r="C1" s="1251"/>
      <c r="D1" s="1251"/>
      <c r="E1" s="1251"/>
      <c r="F1" s="709"/>
      <c r="G1" s="1371" t="s">
        <v>1</v>
      </c>
      <c r="H1" s="1371"/>
    </row>
    <row r="2" spans="1:8">
      <c r="A2" s="1798" t="s">
        <v>1267</v>
      </c>
      <c r="B2" s="1798"/>
      <c r="C2" s="1798"/>
      <c r="D2" s="1798"/>
      <c r="E2" s="1798"/>
      <c r="F2" s="59"/>
      <c r="G2" s="1275" t="s">
        <v>3</v>
      </c>
      <c r="H2" s="1275"/>
    </row>
    <row r="3" spans="1:8">
      <c r="A3" s="1283" t="s">
        <v>806</v>
      </c>
      <c r="B3" s="1233" t="s">
        <v>885</v>
      </c>
      <c r="C3" s="1799"/>
      <c r="D3" s="1799"/>
      <c r="E3" s="1800"/>
      <c r="F3" s="1801" t="s">
        <v>886</v>
      </c>
      <c r="G3" s="1799"/>
      <c r="H3" s="1799"/>
    </row>
    <row r="4" spans="1:8" ht="96">
      <c r="A4" s="1285"/>
      <c r="B4" s="1626"/>
      <c r="C4" s="499" t="s">
        <v>887</v>
      </c>
      <c r="D4" s="506" t="s">
        <v>888</v>
      </c>
      <c r="E4" s="489" t="s">
        <v>889</v>
      </c>
      <c r="F4" s="489" t="s">
        <v>1758</v>
      </c>
      <c r="G4" s="499" t="s">
        <v>1759</v>
      </c>
      <c r="H4" s="498" t="s">
        <v>1760</v>
      </c>
    </row>
    <row r="5" spans="1:8">
      <c r="A5" s="316"/>
      <c r="B5" s="710"/>
      <c r="C5" s="710"/>
      <c r="D5" s="710"/>
      <c r="E5" s="710"/>
      <c r="F5" s="710"/>
      <c r="G5" s="710"/>
      <c r="H5" s="711"/>
    </row>
    <row r="6" spans="1:8">
      <c r="A6" s="657" t="s">
        <v>810</v>
      </c>
      <c r="B6" s="1122">
        <v>10847</v>
      </c>
      <c r="C6" s="1122">
        <v>7732</v>
      </c>
      <c r="D6" s="1122">
        <v>1880</v>
      </c>
      <c r="E6" s="1122">
        <v>852</v>
      </c>
      <c r="F6" s="1122">
        <v>253</v>
      </c>
      <c r="G6" s="1122">
        <v>949</v>
      </c>
      <c r="H6" s="1123">
        <v>5691</v>
      </c>
    </row>
    <row r="7" spans="1:8">
      <c r="A7" s="658" t="s">
        <v>811</v>
      </c>
      <c r="B7" s="1122"/>
      <c r="C7" s="1122"/>
      <c r="D7" s="1122"/>
      <c r="E7" s="1122"/>
      <c r="F7" s="1122"/>
      <c r="G7" s="1122"/>
      <c r="H7" s="1123"/>
    </row>
    <row r="8" spans="1:8">
      <c r="A8" s="657" t="s">
        <v>812</v>
      </c>
      <c r="B8" s="1122">
        <v>721</v>
      </c>
      <c r="C8" s="1122">
        <v>442</v>
      </c>
      <c r="D8" s="1122">
        <v>132</v>
      </c>
      <c r="E8" s="1122">
        <v>116</v>
      </c>
      <c r="F8" s="1122">
        <v>22</v>
      </c>
      <c r="G8" s="1122">
        <v>121</v>
      </c>
      <c r="H8" s="1123">
        <v>298</v>
      </c>
    </row>
    <row r="9" spans="1:8">
      <c r="A9" s="658" t="s">
        <v>813</v>
      </c>
      <c r="B9" s="1122"/>
      <c r="C9" s="1122"/>
      <c r="D9" s="1122"/>
      <c r="E9" s="1122"/>
      <c r="F9" s="1122"/>
      <c r="G9" s="1122"/>
      <c r="H9" s="1123"/>
    </row>
    <row r="10" spans="1:8">
      <c r="A10" s="635" t="s">
        <v>814</v>
      </c>
      <c r="B10" s="1122"/>
      <c r="C10" s="1122"/>
      <c r="D10" s="1122"/>
      <c r="E10" s="1122"/>
      <c r="F10" s="1122"/>
      <c r="G10" s="1122"/>
      <c r="H10" s="1123"/>
    </row>
    <row r="11" spans="1:8">
      <c r="A11" s="659" t="s">
        <v>815</v>
      </c>
      <c r="B11" s="616">
        <v>315</v>
      </c>
      <c r="C11" s="616">
        <v>215</v>
      </c>
      <c r="D11" s="616">
        <v>42</v>
      </c>
      <c r="E11" s="616">
        <v>43</v>
      </c>
      <c r="F11" s="616">
        <v>8</v>
      </c>
      <c r="G11" s="616">
        <v>45</v>
      </c>
      <c r="H11" s="618">
        <v>118</v>
      </c>
    </row>
    <row r="12" spans="1:8">
      <c r="A12" s="659" t="s">
        <v>816</v>
      </c>
      <c r="B12" s="616">
        <v>131</v>
      </c>
      <c r="C12" s="616">
        <v>76</v>
      </c>
      <c r="D12" s="616">
        <v>19</v>
      </c>
      <c r="E12" s="616">
        <v>29</v>
      </c>
      <c r="F12" s="616">
        <v>3</v>
      </c>
      <c r="G12" s="616">
        <v>29</v>
      </c>
      <c r="H12" s="618">
        <v>49</v>
      </c>
    </row>
    <row r="13" spans="1:8">
      <c r="A13" s="659" t="s">
        <v>817</v>
      </c>
      <c r="B13" s="616">
        <v>275</v>
      </c>
      <c r="C13" s="616">
        <v>151</v>
      </c>
      <c r="D13" s="616">
        <v>71</v>
      </c>
      <c r="E13" s="616">
        <v>44</v>
      </c>
      <c r="F13" s="616">
        <v>11</v>
      </c>
      <c r="G13" s="616">
        <v>47</v>
      </c>
      <c r="H13" s="618">
        <v>131</v>
      </c>
    </row>
    <row r="14" spans="1:8">
      <c r="A14" s="657" t="s">
        <v>818</v>
      </c>
      <c r="B14" s="1122">
        <v>2335</v>
      </c>
      <c r="C14" s="1122">
        <v>1682</v>
      </c>
      <c r="D14" s="1122">
        <v>398</v>
      </c>
      <c r="E14" s="1122">
        <v>182</v>
      </c>
      <c r="F14" s="1122">
        <v>54</v>
      </c>
      <c r="G14" s="1122">
        <v>202</v>
      </c>
      <c r="H14" s="1123">
        <v>1285</v>
      </c>
    </row>
    <row r="15" spans="1:8">
      <c r="A15" s="658" t="s">
        <v>813</v>
      </c>
      <c r="B15" s="616"/>
      <c r="C15" s="616"/>
      <c r="D15" s="616"/>
      <c r="E15" s="616"/>
      <c r="F15" s="616"/>
      <c r="G15" s="616"/>
      <c r="H15" s="618"/>
    </row>
    <row r="16" spans="1:8">
      <c r="A16" s="635" t="s">
        <v>814</v>
      </c>
      <c r="B16" s="616"/>
      <c r="C16" s="616"/>
      <c r="D16" s="616"/>
      <c r="E16" s="616"/>
      <c r="F16" s="616"/>
      <c r="G16" s="616"/>
      <c r="H16" s="618"/>
    </row>
    <row r="17" spans="1:8">
      <c r="A17" s="659" t="s">
        <v>819</v>
      </c>
      <c r="B17" s="616">
        <v>689</v>
      </c>
      <c r="C17" s="616">
        <v>565</v>
      </c>
      <c r="D17" s="616">
        <v>73</v>
      </c>
      <c r="E17" s="616">
        <v>32</v>
      </c>
      <c r="F17" s="616">
        <v>13</v>
      </c>
      <c r="G17" s="616">
        <v>37</v>
      </c>
      <c r="H17" s="618">
        <v>501</v>
      </c>
    </row>
    <row r="18" spans="1:8">
      <c r="A18" s="659" t="s">
        <v>820</v>
      </c>
      <c r="B18" s="616">
        <v>401</v>
      </c>
      <c r="C18" s="616">
        <v>293</v>
      </c>
      <c r="D18" s="616">
        <v>58</v>
      </c>
      <c r="E18" s="616">
        <v>39</v>
      </c>
      <c r="F18" s="616">
        <v>9</v>
      </c>
      <c r="G18" s="616">
        <v>44</v>
      </c>
      <c r="H18" s="618">
        <v>236</v>
      </c>
    </row>
    <row r="19" spans="1:8">
      <c r="A19" s="659" t="s">
        <v>821</v>
      </c>
      <c r="B19" s="616">
        <v>127</v>
      </c>
      <c r="C19" s="616">
        <v>85</v>
      </c>
      <c r="D19" s="616">
        <v>20</v>
      </c>
      <c r="E19" s="616">
        <v>13</v>
      </c>
      <c r="F19" s="616">
        <v>2</v>
      </c>
      <c r="G19" s="616">
        <v>16</v>
      </c>
      <c r="H19" s="618">
        <v>49</v>
      </c>
    </row>
    <row r="20" spans="1:8">
      <c r="A20" s="659" t="s">
        <v>822</v>
      </c>
      <c r="B20" s="616">
        <v>361</v>
      </c>
      <c r="C20" s="616">
        <v>267</v>
      </c>
      <c r="D20" s="616">
        <v>57</v>
      </c>
      <c r="E20" s="616">
        <v>22</v>
      </c>
      <c r="F20" s="616">
        <v>9</v>
      </c>
      <c r="G20" s="616">
        <v>24</v>
      </c>
      <c r="H20" s="618">
        <v>165</v>
      </c>
    </row>
    <row r="21" spans="1:8">
      <c r="A21" s="659" t="s">
        <v>823</v>
      </c>
      <c r="B21" s="616">
        <v>757</v>
      </c>
      <c r="C21" s="616">
        <v>472</v>
      </c>
      <c r="D21" s="616">
        <v>190</v>
      </c>
      <c r="E21" s="616">
        <v>76</v>
      </c>
      <c r="F21" s="616">
        <v>21</v>
      </c>
      <c r="G21" s="616">
        <v>81</v>
      </c>
      <c r="H21" s="618">
        <v>334</v>
      </c>
    </row>
    <row r="22" spans="1:8">
      <c r="A22" s="657" t="s">
        <v>824</v>
      </c>
      <c r="B22" s="1122">
        <v>1353</v>
      </c>
      <c r="C22" s="1122">
        <v>953</v>
      </c>
      <c r="D22" s="1122">
        <v>159</v>
      </c>
      <c r="E22" s="1122">
        <v>160</v>
      </c>
      <c r="F22" s="1122">
        <v>31</v>
      </c>
      <c r="G22" s="1122">
        <v>182</v>
      </c>
      <c r="H22" s="1123">
        <v>593</v>
      </c>
    </row>
    <row r="23" spans="1:8">
      <c r="A23" s="658" t="s">
        <v>813</v>
      </c>
      <c r="B23" s="616"/>
      <c r="C23" s="616"/>
      <c r="D23" s="616"/>
      <c r="E23" s="616"/>
      <c r="F23" s="616"/>
      <c r="G23" s="616"/>
      <c r="H23" s="618"/>
    </row>
    <row r="24" spans="1:8">
      <c r="A24" s="635" t="s">
        <v>814</v>
      </c>
      <c r="B24" s="616"/>
      <c r="C24" s="616"/>
      <c r="D24" s="616"/>
      <c r="E24" s="616"/>
      <c r="F24" s="616"/>
      <c r="G24" s="616"/>
      <c r="H24" s="618"/>
    </row>
    <row r="25" spans="1:8">
      <c r="A25" s="659" t="s">
        <v>825</v>
      </c>
      <c r="B25" s="616">
        <v>260</v>
      </c>
      <c r="C25" s="616">
        <v>177</v>
      </c>
      <c r="D25" s="616">
        <v>16</v>
      </c>
      <c r="E25" s="616">
        <v>44</v>
      </c>
      <c r="F25" s="616">
        <v>9</v>
      </c>
      <c r="G25" s="616">
        <v>48</v>
      </c>
      <c r="H25" s="618">
        <v>64</v>
      </c>
    </row>
    <row r="26" spans="1:8">
      <c r="A26" s="659" t="s">
        <v>826</v>
      </c>
      <c r="B26" s="616">
        <v>269</v>
      </c>
      <c r="C26" s="616">
        <v>183</v>
      </c>
      <c r="D26" s="616">
        <v>36</v>
      </c>
      <c r="E26" s="616">
        <v>35</v>
      </c>
      <c r="F26" s="616">
        <v>9</v>
      </c>
      <c r="G26" s="616">
        <v>38</v>
      </c>
      <c r="H26" s="618">
        <v>120</v>
      </c>
    </row>
    <row r="27" spans="1:8">
      <c r="A27" s="659" t="s">
        <v>827</v>
      </c>
      <c r="B27" s="616">
        <v>320</v>
      </c>
      <c r="C27" s="616">
        <v>240</v>
      </c>
      <c r="D27" s="616">
        <v>23</v>
      </c>
      <c r="E27" s="616">
        <v>38</v>
      </c>
      <c r="F27" s="616">
        <v>4</v>
      </c>
      <c r="G27" s="616">
        <v>43</v>
      </c>
      <c r="H27" s="618">
        <v>112</v>
      </c>
    </row>
    <row r="28" spans="1:8">
      <c r="A28" s="659" t="s">
        <v>828</v>
      </c>
      <c r="B28" s="616">
        <v>504</v>
      </c>
      <c r="C28" s="616">
        <v>353</v>
      </c>
      <c r="D28" s="616">
        <v>84</v>
      </c>
      <c r="E28" s="616">
        <v>43</v>
      </c>
      <c r="F28" s="616">
        <v>9</v>
      </c>
      <c r="G28" s="616">
        <v>53</v>
      </c>
      <c r="H28" s="618">
        <v>297</v>
      </c>
    </row>
    <row r="29" spans="1:8">
      <c r="A29" s="657" t="s">
        <v>829</v>
      </c>
      <c r="B29" s="1122">
        <v>1872</v>
      </c>
      <c r="C29" s="1122">
        <v>1331</v>
      </c>
      <c r="D29" s="1122">
        <v>302</v>
      </c>
      <c r="E29" s="1122">
        <v>166</v>
      </c>
      <c r="F29" s="1122">
        <v>48</v>
      </c>
      <c r="G29" s="1122">
        <v>181</v>
      </c>
      <c r="H29" s="1123">
        <v>817</v>
      </c>
    </row>
    <row r="30" spans="1:8">
      <c r="A30" s="658" t="s">
        <v>813</v>
      </c>
      <c r="B30" s="616"/>
      <c r="C30" s="616"/>
      <c r="D30" s="616"/>
      <c r="E30" s="616"/>
      <c r="F30" s="616"/>
      <c r="G30" s="616"/>
      <c r="H30" s="618"/>
    </row>
    <row r="31" spans="1:8">
      <c r="A31" s="635" t="s">
        <v>814</v>
      </c>
      <c r="B31" s="1122"/>
      <c r="C31" s="1122"/>
      <c r="D31" s="1122"/>
      <c r="E31" s="1122"/>
      <c r="F31" s="1122"/>
      <c r="G31" s="1122"/>
      <c r="H31" s="1123"/>
    </row>
    <row r="32" spans="1:8">
      <c r="A32" s="659" t="s">
        <v>830</v>
      </c>
      <c r="B32" s="616">
        <v>275</v>
      </c>
      <c r="C32" s="616">
        <v>220</v>
      </c>
      <c r="D32" s="616">
        <v>21</v>
      </c>
      <c r="E32" s="616">
        <v>26</v>
      </c>
      <c r="F32" s="616">
        <v>8</v>
      </c>
      <c r="G32" s="616">
        <v>27</v>
      </c>
      <c r="H32" s="618">
        <v>145</v>
      </c>
    </row>
    <row r="33" spans="1:8">
      <c r="A33" s="659" t="s">
        <v>831</v>
      </c>
      <c r="B33" s="616">
        <v>309</v>
      </c>
      <c r="C33" s="616">
        <v>225</v>
      </c>
      <c r="D33" s="616">
        <v>37</v>
      </c>
      <c r="E33" s="616">
        <v>21</v>
      </c>
      <c r="F33" s="616">
        <v>13</v>
      </c>
      <c r="G33" s="616">
        <v>22</v>
      </c>
      <c r="H33" s="618">
        <v>112</v>
      </c>
    </row>
    <row r="34" spans="1:8">
      <c r="A34" s="659" t="s">
        <v>832</v>
      </c>
      <c r="B34" s="616">
        <v>593</v>
      </c>
      <c r="C34" s="616">
        <v>469</v>
      </c>
      <c r="D34" s="616">
        <v>56</v>
      </c>
      <c r="E34" s="616">
        <v>46</v>
      </c>
      <c r="F34" s="616">
        <v>20</v>
      </c>
      <c r="G34" s="616">
        <v>55</v>
      </c>
      <c r="H34" s="618">
        <v>323</v>
      </c>
    </row>
    <row r="35" spans="1:8">
      <c r="A35" s="659" t="s">
        <v>833</v>
      </c>
      <c r="B35" s="616">
        <v>176</v>
      </c>
      <c r="C35" s="616">
        <v>74</v>
      </c>
      <c r="D35" s="616">
        <v>67</v>
      </c>
      <c r="E35" s="616">
        <v>28</v>
      </c>
      <c r="F35" s="616">
        <v>1</v>
      </c>
      <c r="G35" s="616">
        <v>30</v>
      </c>
      <c r="H35" s="618">
        <v>28</v>
      </c>
    </row>
    <row r="36" spans="1:8">
      <c r="A36" s="659" t="s">
        <v>834</v>
      </c>
      <c r="B36" s="616">
        <v>519</v>
      </c>
      <c r="C36" s="616">
        <v>343</v>
      </c>
      <c r="D36" s="616">
        <v>121</v>
      </c>
      <c r="E36" s="616">
        <v>45</v>
      </c>
      <c r="F36" s="616">
        <v>6</v>
      </c>
      <c r="G36" s="616">
        <v>47</v>
      </c>
      <c r="H36" s="618">
        <v>209</v>
      </c>
    </row>
    <row r="37" spans="1:8">
      <c r="A37" s="657" t="s">
        <v>835</v>
      </c>
      <c r="B37" s="1122">
        <v>4566</v>
      </c>
      <c r="C37" s="1122">
        <v>3324</v>
      </c>
      <c r="D37" s="1122">
        <v>889</v>
      </c>
      <c r="E37" s="1122">
        <v>228</v>
      </c>
      <c r="F37" s="1122">
        <v>98</v>
      </c>
      <c r="G37" s="1122">
        <v>263</v>
      </c>
      <c r="H37" s="1123">
        <v>2698</v>
      </c>
    </row>
    <row r="38" spans="1:8">
      <c r="A38" s="701" t="s">
        <v>813</v>
      </c>
      <c r="B38" s="1122"/>
      <c r="C38" s="1122"/>
      <c r="D38" s="1122"/>
      <c r="E38" s="1122"/>
      <c r="F38" s="1122"/>
      <c r="G38" s="1122"/>
      <c r="H38" s="1123"/>
    </row>
    <row r="39" spans="1:8">
      <c r="A39" s="319" t="s">
        <v>814</v>
      </c>
      <c r="B39" s="616"/>
      <c r="C39" s="616"/>
      <c r="D39" s="616"/>
      <c r="E39" s="616"/>
      <c r="F39" s="616"/>
      <c r="G39" s="616"/>
      <c r="H39" s="618"/>
    </row>
    <row r="40" spans="1:8">
      <c r="A40" s="702" t="s">
        <v>836</v>
      </c>
      <c r="B40" s="616">
        <v>2995</v>
      </c>
      <c r="C40" s="616">
        <v>2147</v>
      </c>
      <c r="D40" s="616">
        <v>656</v>
      </c>
      <c r="E40" s="616">
        <v>123</v>
      </c>
      <c r="F40" s="616">
        <v>73</v>
      </c>
      <c r="G40" s="616">
        <v>140</v>
      </c>
      <c r="H40" s="618">
        <v>1755</v>
      </c>
    </row>
    <row r="41" spans="1:8">
      <c r="A41" s="702" t="s">
        <v>837</v>
      </c>
      <c r="B41" s="616">
        <v>1251</v>
      </c>
      <c r="C41" s="616">
        <v>938</v>
      </c>
      <c r="D41" s="616">
        <v>186</v>
      </c>
      <c r="E41" s="616">
        <v>80</v>
      </c>
      <c r="F41" s="616">
        <v>14</v>
      </c>
      <c r="G41" s="616">
        <v>97</v>
      </c>
      <c r="H41" s="618">
        <v>812</v>
      </c>
    </row>
    <row r="42" spans="1:8">
      <c r="A42" s="702" t="s">
        <v>838</v>
      </c>
      <c r="B42" s="616">
        <v>320</v>
      </c>
      <c r="C42" s="616">
        <v>239</v>
      </c>
      <c r="D42" s="616">
        <v>47</v>
      </c>
      <c r="E42" s="616">
        <v>25</v>
      </c>
      <c r="F42" s="616">
        <v>11</v>
      </c>
      <c r="G42" s="616">
        <v>26</v>
      </c>
      <c r="H42" s="618">
        <v>131</v>
      </c>
    </row>
    <row r="43" spans="1:8">
      <c r="A43" s="1796" t="s">
        <v>890</v>
      </c>
      <c r="B43" s="1796"/>
      <c r="C43" s="1796"/>
      <c r="D43" s="1796"/>
      <c r="E43" s="1796"/>
      <c r="F43" s="1796"/>
      <c r="G43" s="1796"/>
      <c r="H43" s="1796"/>
    </row>
    <row r="44" spans="1:8">
      <c r="A44" s="571" t="s">
        <v>891</v>
      </c>
      <c r="B44" s="712"/>
      <c r="C44" s="712"/>
      <c r="D44" s="712"/>
      <c r="E44" s="712"/>
      <c r="F44" s="712"/>
      <c r="G44" s="712"/>
      <c r="H44" s="712"/>
    </row>
    <row r="45" spans="1:8">
      <c r="A45" s="1797" t="s">
        <v>892</v>
      </c>
      <c r="B45" s="1797"/>
      <c r="C45" s="1797"/>
      <c r="D45" s="1797"/>
      <c r="E45" s="1797"/>
      <c r="F45" s="1797"/>
      <c r="G45" s="1797"/>
      <c r="H45" s="1797"/>
    </row>
    <row r="46" spans="1:8">
      <c r="A46" s="573" t="s">
        <v>893</v>
      </c>
      <c r="B46" s="713"/>
      <c r="C46" s="713"/>
      <c r="D46" s="713"/>
      <c r="E46" s="713"/>
      <c r="F46" s="713"/>
      <c r="G46" s="713"/>
      <c r="H46" s="713"/>
    </row>
    <row r="47" spans="1:8">
      <c r="A47" s="714"/>
      <c r="B47" s="714"/>
      <c r="C47" s="714"/>
      <c r="D47" s="714"/>
      <c r="E47" s="714"/>
      <c r="F47" s="714"/>
      <c r="G47" s="714"/>
      <c r="H47" s="714"/>
    </row>
  </sheetData>
  <mergeCells count="10">
    <mergeCell ref="A43:H43"/>
    <mergeCell ref="A45:H45"/>
    <mergeCell ref="A1:E1"/>
    <mergeCell ref="G1:H1"/>
    <mergeCell ref="A2:E2"/>
    <mergeCell ref="G2:H2"/>
    <mergeCell ref="A3:A4"/>
    <mergeCell ref="B3:B4"/>
    <mergeCell ref="C3:E3"/>
    <mergeCell ref="F3:H3"/>
  </mergeCells>
  <hyperlinks>
    <hyperlink ref="G1:H1" location="'Spis tablic     List of tables'!A76" display="Powrót do spisu tablic"/>
    <hyperlink ref="G2" location="'Spis tablic     List of tables'!A1" display="Return to list tables"/>
    <hyperlink ref="G2:H2" location="'Spis tablic     List of tables'!A76" display="Return to list of tables"/>
    <hyperlink ref="G1:H2" location="'Spis tablic     List of tables'!A81" display="Powrót do spisu tablic"/>
  </hyperlinks>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3"/>
  <sheetViews>
    <sheetView showGridLines="0" zoomScaleNormal="100" workbookViewId="0"/>
  </sheetViews>
  <sheetFormatPr defaultRowHeight="14.25"/>
  <cols>
    <col min="1" max="1" width="7.42578125" style="946" customWidth="1"/>
    <col min="2" max="2" width="18.85546875" style="946" customWidth="1"/>
    <col min="3" max="3" width="11.42578125" style="946" customWidth="1"/>
    <col min="4" max="12" width="12" style="946" customWidth="1"/>
    <col min="13" max="16384" width="9.140625" style="946"/>
  </cols>
  <sheetData>
    <row r="1" spans="1:12" ht="15.75">
      <c r="A1" s="951" t="s">
        <v>1195</v>
      </c>
      <c r="B1" s="951"/>
      <c r="K1" s="1302" t="s">
        <v>1</v>
      </c>
      <c r="L1" s="1302"/>
    </row>
    <row r="2" spans="1:12" ht="15">
      <c r="A2" s="952" t="s">
        <v>1196</v>
      </c>
      <c r="B2" s="952"/>
      <c r="K2" s="1293" t="s">
        <v>3</v>
      </c>
      <c r="L2" s="1293"/>
    </row>
    <row r="4" spans="1:12">
      <c r="A4" s="949" t="s">
        <v>1200</v>
      </c>
      <c r="B4" s="949"/>
    </row>
    <row r="5" spans="1:12">
      <c r="A5" s="950" t="s">
        <v>1197</v>
      </c>
      <c r="B5" s="950"/>
    </row>
    <row r="6" spans="1:12">
      <c r="A6" s="953" t="s">
        <v>1198</v>
      </c>
      <c r="B6" s="953"/>
    </row>
    <row r="7" spans="1:12">
      <c r="A7" s="953" t="s">
        <v>1199</v>
      </c>
      <c r="B7" s="953"/>
    </row>
    <row r="8" spans="1:12" ht="13.5" customHeight="1">
      <c r="A8" s="1303" t="s">
        <v>1528</v>
      </c>
      <c r="B8" s="1304"/>
      <c r="C8" s="1312" t="s">
        <v>1215</v>
      </c>
      <c r="D8" s="1309"/>
      <c r="E8" s="1310"/>
      <c r="F8" s="1310"/>
      <c r="G8" s="1310"/>
      <c r="H8" s="1310"/>
      <c r="I8" s="1310"/>
      <c r="J8" s="1310"/>
      <c r="K8" s="1310"/>
      <c r="L8" s="1311"/>
    </row>
    <row r="9" spans="1:12">
      <c r="A9" s="1305"/>
      <c r="B9" s="1306"/>
      <c r="C9" s="1313"/>
      <c r="D9" s="1310" t="s">
        <v>1214</v>
      </c>
      <c r="E9" s="1310"/>
      <c r="F9" s="1310"/>
      <c r="G9" s="1310"/>
      <c r="H9" s="1310"/>
      <c r="I9" s="1310"/>
      <c r="J9" s="1310"/>
      <c r="K9" s="1310"/>
      <c r="L9" s="1311"/>
    </row>
    <row r="10" spans="1:12" ht="15" customHeight="1">
      <c r="A10" s="1305"/>
      <c r="B10" s="1306"/>
      <c r="C10" s="1313"/>
      <c r="D10" s="1313" t="s">
        <v>1216</v>
      </c>
      <c r="E10" s="1313" t="s">
        <v>1217</v>
      </c>
      <c r="F10" s="1310" t="s">
        <v>1213</v>
      </c>
      <c r="G10" s="1310"/>
      <c r="H10" s="1310"/>
      <c r="I10" s="1310"/>
      <c r="J10" s="1310"/>
      <c r="K10" s="1310"/>
      <c r="L10" s="1311"/>
    </row>
    <row r="11" spans="1:12" ht="126" customHeight="1">
      <c r="A11" s="1307"/>
      <c r="B11" s="1308"/>
      <c r="C11" s="1313"/>
      <c r="D11" s="1313"/>
      <c r="E11" s="1313"/>
      <c r="F11" s="947" t="s">
        <v>1216</v>
      </c>
      <c r="G11" s="947" t="s">
        <v>1218</v>
      </c>
      <c r="H11" s="947" t="s">
        <v>1219</v>
      </c>
      <c r="I11" s="947" t="s">
        <v>1220</v>
      </c>
      <c r="J11" s="947" t="s">
        <v>1221</v>
      </c>
      <c r="K11" s="947" t="s">
        <v>1222</v>
      </c>
      <c r="L11" s="948" t="s">
        <v>1223</v>
      </c>
    </row>
    <row r="12" spans="1:12">
      <c r="B12" s="956"/>
      <c r="C12" s="956"/>
      <c r="D12" s="956"/>
      <c r="E12" s="956"/>
      <c r="F12" s="956"/>
      <c r="G12" s="956"/>
      <c r="H12" s="956"/>
      <c r="I12" s="956"/>
      <c r="J12" s="956"/>
      <c r="K12" s="956"/>
      <c r="L12" s="957"/>
    </row>
    <row r="13" spans="1:12">
      <c r="A13" s="160">
        <v>2018</v>
      </c>
      <c r="B13" s="958" t="s">
        <v>20</v>
      </c>
      <c r="C13" s="509">
        <v>350739</v>
      </c>
      <c r="D13" s="509">
        <v>154918</v>
      </c>
      <c r="E13" s="509">
        <v>981</v>
      </c>
      <c r="F13" s="509">
        <v>141095</v>
      </c>
      <c r="G13" s="509">
        <v>24252</v>
      </c>
      <c r="H13" s="509">
        <v>1151</v>
      </c>
      <c r="I13" s="509">
        <v>3172</v>
      </c>
      <c r="J13" s="509">
        <v>11172</v>
      </c>
      <c r="K13" s="509">
        <v>3288</v>
      </c>
      <c r="L13" s="862">
        <v>1076</v>
      </c>
    </row>
    <row r="14" spans="1:12">
      <c r="A14" s="51"/>
      <c r="B14" s="958" t="s">
        <v>21</v>
      </c>
      <c r="C14" s="509">
        <v>351910</v>
      </c>
      <c r="D14" s="509">
        <v>155088</v>
      </c>
      <c r="E14" s="509">
        <v>975</v>
      </c>
      <c r="F14" s="509">
        <v>141244</v>
      </c>
      <c r="G14" s="509">
        <v>24234</v>
      </c>
      <c r="H14" s="509">
        <v>1178</v>
      </c>
      <c r="I14" s="509">
        <v>3170</v>
      </c>
      <c r="J14" s="509">
        <v>11115</v>
      </c>
      <c r="K14" s="509">
        <v>3276</v>
      </c>
      <c r="L14" s="862">
        <v>1058</v>
      </c>
    </row>
    <row r="15" spans="1:12">
      <c r="A15" s="51"/>
      <c r="B15" s="958" t="s">
        <v>22</v>
      </c>
      <c r="C15" s="509">
        <v>353024</v>
      </c>
      <c r="D15" s="509">
        <v>155427</v>
      </c>
      <c r="E15" s="509">
        <v>979</v>
      </c>
      <c r="F15" s="509">
        <v>141757</v>
      </c>
      <c r="G15" s="509">
        <v>24250</v>
      </c>
      <c r="H15" s="509">
        <v>1179</v>
      </c>
      <c r="I15" s="509">
        <v>3165</v>
      </c>
      <c r="J15" s="509">
        <v>11405</v>
      </c>
      <c r="K15" s="509">
        <v>3265</v>
      </c>
      <c r="L15" s="862">
        <v>1062</v>
      </c>
    </row>
    <row r="16" spans="1:12">
      <c r="A16" s="30"/>
      <c r="B16" s="961" t="s">
        <v>23</v>
      </c>
      <c r="C16" s="509">
        <v>353653</v>
      </c>
      <c r="D16" s="509">
        <v>155331</v>
      </c>
      <c r="E16" s="509">
        <v>979</v>
      </c>
      <c r="F16" s="509">
        <v>141663</v>
      </c>
      <c r="G16" s="509">
        <v>24298</v>
      </c>
      <c r="H16" s="509">
        <v>1178</v>
      </c>
      <c r="I16" s="509">
        <v>3171</v>
      </c>
      <c r="J16" s="509">
        <v>11253</v>
      </c>
      <c r="K16" s="509">
        <v>3267</v>
      </c>
      <c r="L16" s="862">
        <v>1073</v>
      </c>
    </row>
    <row r="17" spans="1:12">
      <c r="A17" s="30"/>
      <c r="B17" s="961" t="s">
        <v>24</v>
      </c>
      <c r="C17" s="509">
        <v>354067</v>
      </c>
      <c r="D17" s="509">
        <v>154980</v>
      </c>
      <c r="E17" s="509">
        <v>982</v>
      </c>
      <c r="F17" s="509">
        <v>141339</v>
      </c>
      <c r="G17" s="509">
        <v>24258</v>
      </c>
      <c r="H17" s="509">
        <v>1172</v>
      </c>
      <c r="I17" s="509">
        <v>3160</v>
      </c>
      <c r="J17" s="509">
        <v>11237</v>
      </c>
      <c r="K17" s="509">
        <v>3289</v>
      </c>
      <c r="L17" s="862">
        <v>1083</v>
      </c>
    </row>
    <row r="18" spans="1:12">
      <c r="A18" s="30"/>
      <c r="B18" s="961" t="s">
        <v>25</v>
      </c>
      <c r="C18" s="509">
        <v>354805</v>
      </c>
      <c r="D18" s="509">
        <v>154878</v>
      </c>
      <c r="E18" s="509">
        <v>983</v>
      </c>
      <c r="F18" s="509">
        <v>141227</v>
      </c>
      <c r="G18" s="509">
        <v>24282</v>
      </c>
      <c r="H18" s="509">
        <v>1160</v>
      </c>
      <c r="I18" s="509">
        <v>3141</v>
      </c>
      <c r="J18" s="509">
        <v>10962</v>
      </c>
      <c r="K18" s="509">
        <v>3289</v>
      </c>
      <c r="L18" s="862">
        <v>1083</v>
      </c>
    </row>
    <row r="19" spans="1:12">
      <c r="A19" s="30"/>
      <c r="B19" s="961" t="s">
        <v>13</v>
      </c>
      <c r="C19" s="509">
        <v>355301</v>
      </c>
      <c r="D19" s="509">
        <v>155010</v>
      </c>
      <c r="E19" s="509">
        <v>995</v>
      </c>
      <c r="F19" s="509">
        <v>140945</v>
      </c>
      <c r="G19" s="509">
        <v>24088</v>
      </c>
      <c r="H19" s="509">
        <v>1133</v>
      </c>
      <c r="I19" s="509">
        <v>3098</v>
      </c>
      <c r="J19" s="509">
        <v>10949</v>
      </c>
      <c r="K19" s="509">
        <v>3282</v>
      </c>
      <c r="L19" s="862">
        <v>1083</v>
      </c>
    </row>
    <row r="20" spans="1:12">
      <c r="A20" s="30"/>
      <c r="B20" s="961" t="s">
        <v>15</v>
      </c>
      <c r="C20" s="509">
        <v>355732</v>
      </c>
      <c r="D20" s="509">
        <v>154847</v>
      </c>
      <c r="E20" s="509">
        <v>1006</v>
      </c>
      <c r="F20" s="509">
        <v>140738</v>
      </c>
      <c r="G20" s="509">
        <v>24076</v>
      </c>
      <c r="H20" s="509">
        <v>1102</v>
      </c>
      <c r="I20" s="509">
        <v>3077</v>
      </c>
      <c r="J20" s="509">
        <v>10969</v>
      </c>
      <c r="K20" s="509">
        <v>3308</v>
      </c>
      <c r="L20" s="862">
        <v>1083</v>
      </c>
    </row>
    <row r="21" spans="1:12">
      <c r="A21" s="30"/>
      <c r="B21" s="961" t="s">
        <v>16</v>
      </c>
      <c r="C21" s="509">
        <v>355065</v>
      </c>
      <c r="D21" s="509">
        <v>154566</v>
      </c>
      <c r="E21" s="509">
        <v>1019</v>
      </c>
      <c r="F21" s="509">
        <v>140456</v>
      </c>
      <c r="G21" s="509">
        <v>24166</v>
      </c>
      <c r="H21" s="509">
        <v>1106</v>
      </c>
      <c r="I21" s="509">
        <v>3015</v>
      </c>
      <c r="J21" s="509">
        <v>10985</v>
      </c>
      <c r="K21" s="509">
        <v>3286</v>
      </c>
      <c r="L21" s="862">
        <v>1089</v>
      </c>
    </row>
    <row r="22" spans="1:12">
      <c r="A22" s="30"/>
      <c r="B22" s="958" t="s">
        <v>17</v>
      </c>
      <c r="C22" s="509">
        <v>356989</v>
      </c>
      <c r="D22" s="509">
        <v>156872</v>
      </c>
      <c r="E22" s="509">
        <v>1021</v>
      </c>
      <c r="F22" s="509">
        <v>140773</v>
      </c>
      <c r="G22" s="509">
        <v>24619</v>
      </c>
      <c r="H22" s="509">
        <v>1136</v>
      </c>
      <c r="I22" s="509">
        <v>3021</v>
      </c>
      <c r="J22" s="509">
        <v>10923</v>
      </c>
      <c r="K22" s="509">
        <v>3301</v>
      </c>
      <c r="L22" s="862">
        <v>1080</v>
      </c>
    </row>
    <row r="23" spans="1:12">
      <c r="A23" s="30"/>
      <c r="B23" s="958" t="s">
        <v>18</v>
      </c>
      <c r="C23" s="509">
        <v>358099</v>
      </c>
      <c r="D23" s="509">
        <v>156484</v>
      </c>
      <c r="E23" s="509">
        <v>1031</v>
      </c>
      <c r="F23" s="509">
        <v>140370</v>
      </c>
      <c r="G23" s="509">
        <v>24272</v>
      </c>
      <c r="H23" s="509">
        <v>1121</v>
      </c>
      <c r="I23" s="509">
        <v>3015</v>
      </c>
      <c r="J23" s="509">
        <v>10946</v>
      </c>
      <c r="K23" s="509">
        <v>3304</v>
      </c>
      <c r="L23" s="862">
        <v>1073</v>
      </c>
    </row>
    <row r="24" spans="1:12">
      <c r="A24" s="30"/>
      <c r="B24" s="958" t="s">
        <v>19</v>
      </c>
      <c r="C24" s="509">
        <v>358329</v>
      </c>
      <c r="D24" s="509">
        <v>156254</v>
      </c>
      <c r="E24" s="509">
        <v>1040</v>
      </c>
      <c r="F24" s="509">
        <v>140122</v>
      </c>
      <c r="G24" s="509">
        <v>24141</v>
      </c>
      <c r="H24" s="509">
        <v>1089</v>
      </c>
      <c r="I24" s="509">
        <v>2999</v>
      </c>
      <c r="J24" s="509">
        <v>10953</v>
      </c>
      <c r="K24" s="509">
        <v>3291</v>
      </c>
      <c r="L24" s="862">
        <v>1071</v>
      </c>
    </row>
    <row r="25" spans="1:12">
      <c r="A25" s="51"/>
      <c r="B25" s="958"/>
      <c r="C25" s="509"/>
      <c r="D25" s="509"/>
      <c r="E25" s="509"/>
      <c r="F25" s="509"/>
      <c r="G25" s="509"/>
      <c r="H25" s="509"/>
      <c r="I25" s="509"/>
      <c r="J25" s="509"/>
      <c r="K25" s="509"/>
      <c r="L25" s="862"/>
    </row>
    <row r="26" spans="1:12">
      <c r="A26" s="160">
        <v>2019</v>
      </c>
      <c r="B26" s="958" t="s">
        <v>20</v>
      </c>
      <c r="C26" s="509">
        <v>367347</v>
      </c>
      <c r="D26" s="509">
        <v>157700</v>
      </c>
      <c r="E26" s="509">
        <v>1073</v>
      </c>
      <c r="F26" s="509">
        <v>141538</v>
      </c>
      <c r="G26" s="509">
        <v>23985</v>
      </c>
      <c r="H26" s="509">
        <v>1096</v>
      </c>
      <c r="I26" s="509">
        <v>2920</v>
      </c>
      <c r="J26" s="509">
        <v>11120</v>
      </c>
      <c r="K26" s="509">
        <v>3318</v>
      </c>
      <c r="L26" s="862">
        <v>1102</v>
      </c>
    </row>
    <row r="27" spans="1:12">
      <c r="A27" s="51"/>
      <c r="B27" s="958" t="s">
        <v>21</v>
      </c>
      <c r="C27" s="509">
        <v>368497</v>
      </c>
      <c r="D27" s="509">
        <v>158379</v>
      </c>
      <c r="E27" s="509">
        <v>1078</v>
      </c>
      <c r="F27" s="509">
        <v>142189</v>
      </c>
      <c r="G27" s="509">
        <v>24059</v>
      </c>
      <c r="H27" s="509">
        <v>1115</v>
      </c>
      <c r="I27" s="509">
        <v>2906</v>
      </c>
      <c r="J27" s="509">
        <v>11099</v>
      </c>
      <c r="K27" s="509">
        <v>3318</v>
      </c>
      <c r="L27" s="862">
        <v>1114</v>
      </c>
    </row>
    <row r="28" spans="1:12">
      <c r="A28" s="51"/>
      <c r="B28" s="958" t="s">
        <v>22</v>
      </c>
      <c r="C28" s="509">
        <v>369104</v>
      </c>
      <c r="D28" s="509">
        <v>158544</v>
      </c>
      <c r="E28" s="509">
        <v>1085</v>
      </c>
      <c r="F28" s="509">
        <v>142347</v>
      </c>
      <c r="G28" s="509">
        <v>24056</v>
      </c>
      <c r="H28" s="509">
        <v>1156</v>
      </c>
      <c r="I28" s="509">
        <v>2902</v>
      </c>
      <c r="J28" s="509">
        <v>11096</v>
      </c>
      <c r="K28" s="509">
        <v>3331</v>
      </c>
      <c r="L28" s="862">
        <v>1102</v>
      </c>
    </row>
    <row r="29" spans="1:12">
      <c r="A29" s="833"/>
      <c r="B29" s="962" t="s">
        <v>74</v>
      </c>
      <c r="C29" s="1121">
        <v>104.6</v>
      </c>
      <c r="D29" s="1121">
        <v>102</v>
      </c>
      <c r="E29" s="1121">
        <v>110.8</v>
      </c>
      <c r="F29" s="1121">
        <v>100.4</v>
      </c>
      <c r="G29" s="1121">
        <v>99.2</v>
      </c>
      <c r="H29" s="1121">
        <v>98</v>
      </c>
      <c r="I29" s="1121">
        <v>91.7</v>
      </c>
      <c r="J29" s="1121">
        <v>97.3</v>
      </c>
      <c r="K29" s="1121">
        <v>102</v>
      </c>
      <c r="L29" s="1118">
        <v>103.8</v>
      </c>
    </row>
    <row r="30" spans="1:12">
      <c r="A30" s="833"/>
      <c r="B30" s="962" t="s">
        <v>75</v>
      </c>
      <c r="C30" s="1121">
        <v>100.2</v>
      </c>
      <c r="D30" s="1121">
        <v>100.1</v>
      </c>
      <c r="E30" s="1121">
        <v>100.6</v>
      </c>
      <c r="F30" s="1121">
        <v>100.1</v>
      </c>
      <c r="G30" s="1121">
        <v>100</v>
      </c>
      <c r="H30" s="1121">
        <v>103.7</v>
      </c>
      <c r="I30" s="1121">
        <v>99.9</v>
      </c>
      <c r="J30" s="1121">
        <v>100</v>
      </c>
      <c r="K30" s="1121">
        <v>100.4</v>
      </c>
      <c r="L30" s="1118">
        <v>98.9</v>
      </c>
    </row>
    <row r="32" spans="1:12">
      <c r="A32" s="964" t="s">
        <v>1817</v>
      </c>
    </row>
    <row r="33" spans="1:1">
      <c r="A33" s="965" t="s">
        <v>1201</v>
      </c>
    </row>
  </sheetData>
  <mergeCells count="9">
    <mergeCell ref="K1:L1"/>
    <mergeCell ref="K2:L2"/>
    <mergeCell ref="A8:B11"/>
    <mergeCell ref="D8:L8"/>
    <mergeCell ref="D9:L9"/>
    <mergeCell ref="F10:L10"/>
    <mergeCell ref="C8:C11"/>
    <mergeCell ref="D10:D11"/>
    <mergeCell ref="E10:E11"/>
  </mergeCells>
  <hyperlinks>
    <hyperlink ref="K1" location="'Spis tablic     List of tables'!A16" display="Powrót do spisu tablic"/>
    <hyperlink ref="K2" location="'Spis tablic     List of tables'!A1" display="Return to list tables"/>
    <hyperlink ref="K2:L2" location="'Spis tablic     List of tables'!A16" display="Return to list of tables"/>
    <hyperlink ref="K1:L2" location="'Spis tablic     List of tables'!A9" display="Powrót do spisu tablic"/>
  </hyperlinks>
  <pageMargins left="0.7" right="0.7" top="0.75" bottom="0.75" header="0.3" footer="0.3"/>
  <pageSetup paperSize="9" scale="60"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7"/>
  <sheetViews>
    <sheetView showGridLines="0" zoomScaleNormal="100" workbookViewId="0">
      <selection sqref="A1:F1"/>
    </sheetView>
  </sheetViews>
  <sheetFormatPr defaultRowHeight="15"/>
  <cols>
    <col min="1" max="1" width="25.85546875" style="714" customWidth="1"/>
    <col min="2" max="8" width="18.140625" style="714" customWidth="1"/>
  </cols>
  <sheetData>
    <row r="1" spans="1:8">
      <c r="A1" s="1727" t="s">
        <v>1269</v>
      </c>
      <c r="B1" s="1727"/>
      <c r="C1" s="1727"/>
      <c r="D1" s="1727"/>
      <c r="E1" s="1727"/>
      <c r="F1" s="1727"/>
      <c r="G1" s="1802" t="s">
        <v>1</v>
      </c>
      <c r="H1" s="1802"/>
    </row>
    <row r="2" spans="1:8">
      <c r="A2" s="1803" t="s">
        <v>1270</v>
      </c>
      <c r="B2" s="1803"/>
      <c r="C2" s="1803"/>
      <c r="D2" s="1803"/>
      <c r="E2" s="1803"/>
      <c r="F2" s="1803"/>
      <c r="G2" s="1275" t="s">
        <v>3</v>
      </c>
      <c r="H2" s="1275"/>
    </row>
    <row r="3" spans="1:8">
      <c r="A3" s="1282" t="s">
        <v>894</v>
      </c>
      <c r="B3" s="1233" t="s">
        <v>885</v>
      </c>
      <c r="C3" s="1804"/>
      <c r="D3" s="1804"/>
      <c r="E3" s="1769"/>
      <c r="F3" s="1390" t="s">
        <v>886</v>
      </c>
      <c r="G3" s="1804"/>
      <c r="H3" s="1804"/>
    </row>
    <row r="4" spans="1:8" ht="96">
      <c r="A4" s="1284"/>
      <c r="B4" s="1626"/>
      <c r="C4" s="499" t="s">
        <v>887</v>
      </c>
      <c r="D4" s="506" t="s">
        <v>888</v>
      </c>
      <c r="E4" s="489" t="s">
        <v>889</v>
      </c>
      <c r="F4" s="489" t="s">
        <v>1758</v>
      </c>
      <c r="G4" s="499" t="s">
        <v>1759</v>
      </c>
      <c r="H4" s="498" t="s">
        <v>1760</v>
      </c>
    </row>
    <row r="5" spans="1:8">
      <c r="A5" s="1284"/>
      <c r="B5" s="1429" t="s">
        <v>166</v>
      </c>
      <c r="C5" s="1430"/>
      <c r="D5" s="1430"/>
      <c r="E5" s="1430"/>
      <c r="F5" s="1430"/>
      <c r="G5" s="1430"/>
      <c r="H5" s="1430"/>
    </row>
    <row r="6" spans="1:8">
      <c r="A6" s="316"/>
      <c r="B6" s="710"/>
      <c r="C6" s="710"/>
      <c r="D6" s="710"/>
      <c r="E6" s="710"/>
      <c r="F6" s="710"/>
      <c r="G6" s="710"/>
      <c r="H6" s="711"/>
    </row>
    <row r="7" spans="1:8">
      <c r="A7" s="657" t="s">
        <v>810</v>
      </c>
      <c r="B7" s="1124">
        <v>75.400000000000006</v>
      </c>
      <c r="C7" s="1124">
        <v>71.400000000000006</v>
      </c>
      <c r="D7" s="1124">
        <v>78.3</v>
      </c>
      <c r="E7" s="1124">
        <v>97.3</v>
      </c>
      <c r="F7" s="1124">
        <v>89.4</v>
      </c>
      <c r="G7" s="1124">
        <v>97.3</v>
      </c>
      <c r="H7" s="1125">
        <v>60.5</v>
      </c>
    </row>
    <row r="8" spans="1:8">
      <c r="A8" s="658" t="s">
        <v>811</v>
      </c>
      <c r="B8" s="1124"/>
      <c r="C8" s="1124"/>
      <c r="D8" s="1124"/>
      <c r="E8" s="1124"/>
      <c r="F8" s="1124"/>
      <c r="G8" s="1124"/>
      <c r="H8" s="1125"/>
    </row>
    <row r="9" spans="1:8">
      <c r="A9" s="657" t="s">
        <v>812</v>
      </c>
      <c r="B9" s="1124">
        <v>84</v>
      </c>
      <c r="C9" s="1124">
        <v>81.599999999999994</v>
      </c>
      <c r="D9" s="1124">
        <v>77.599999999999994</v>
      </c>
      <c r="E9" s="1124">
        <v>98.3</v>
      </c>
      <c r="F9" s="1124">
        <v>100</v>
      </c>
      <c r="G9" s="1124">
        <v>97.5</v>
      </c>
      <c r="H9" s="1125">
        <v>70.7</v>
      </c>
    </row>
    <row r="10" spans="1:8">
      <c r="A10" s="658" t="s">
        <v>813</v>
      </c>
      <c r="B10" s="1124"/>
      <c r="C10" s="1124"/>
      <c r="D10" s="1124"/>
      <c r="E10" s="1124"/>
      <c r="F10" s="1124"/>
      <c r="G10" s="1124"/>
      <c r="H10" s="1125"/>
    </row>
    <row r="11" spans="1:8">
      <c r="A11" s="635" t="s">
        <v>814</v>
      </c>
      <c r="B11" s="1124"/>
      <c r="C11" s="1124"/>
      <c r="D11" s="1124"/>
      <c r="E11" s="1124"/>
      <c r="F11" s="1124"/>
      <c r="G11" s="1124"/>
      <c r="H11" s="1125"/>
    </row>
    <row r="12" spans="1:8">
      <c r="A12" s="702" t="s">
        <v>815</v>
      </c>
      <c r="B12" s="1126">
        <v>84</v>
      </c>
      <c r="C12" s="1126">
        <v>84.8</v>
      </c>
      <c r="D12" s="1126">
        <v>59.5</v>
      </c>
      <c r="E12" s="1126">
        <v>100</v>
      </c>
      <c r="F12" s="1126">
        <v>100</v>
      </c>
      <c r="G12" s="1126">
        <v>97.8</v>
      </c>
      <c r="H12" s="715">
        <v>66.900000000000006</v>
      </c>
    </row>
    <row r="13" spans="1:8">
      <c r="A13" s="659" t="s">
        <v>816</v>
      </c>
      <c r="B13" s="1127">
        <v>83.5</v>
      </c>
      <c r="C13" s="1127">
        <v>78.599999999999994</v>
      </c>
      <c r="D13" s="1127">
        <v>73.7</v>
      </c>
      <c r="E13" s="1127">
        <v>100</v>
      </c>
      <c r="F13" s="1127">
        <v>100</v>
      </c>
      <c r="G13" s="1127">
        <v>100</v>
      </c>
      <c r="H13" s="1128">
        <v>70.2</v>
      </c>
    </row>
    <row r="14" spans="1:8">
      <c r="A14" s="659" t="s">
        <v>817</v>
      </c>
      <c r="B14" s="1127">
        <v>84.2</v>
      </c>
      <c r="C14" s="1127">
        <v>78.3</v>
      </c>
      <c r="D14" s="1127">
        <v>89</v>
      </c>
      <c r="E14" s="1127">
        <v>95.5</v>
      </c>
      <c r="F14" s="1127">
        <v>100</v>
      </c>
      <c r="G14" s="1127">
        <v>95.7</v>
      </c>
      <c r="H14" s="1128">
        <v>74.599999999999994</v>
      </c>
    </row>
    <row r="15" spans="1:8">
      <c r="A15" s="657" t="s">
        <v>818</v>
      </c>
      <c r="B15" s="1124">
        <v>75.599999999999994</v>
      </c>
      <c r="C15" s="1124">
        <v>72.7</v>
      </c>
      <c r="D15" s="1124">
        <v>74.900000000000006</v>
      </c>
      <c r="E15" s="1124">
        <v>96.2</v>
      </c>
      <c r="F15" s="1124">
        <v>88.9</v>
      </c>
      <c r="G15" s="1124">
        <v>96.5</v>
      </c>
      <c r="H15" s="1125">
        <v>62</v>
      </c>
    </row>
    <row r="16" spans="1:8">
      <c r="A16" s="658" t="s">
        <v>813</v>
      </c>
      <c r="B16" s="1124"/>
      <c r="C16" s="1124"/>
      <c r="D16" s="1124"/>
      <c r="E16" s="1124"/>
      <c r="F16" s="1124"/>
      <c r="G16" s="1124"/>
      <c r="H16" s="1125"/>
    </row>
    <row r="17" spans="1:8">
      <c r="A17" s="635" t="s">
        <v>814</v>
      </c>
      <c r="B17" s="1129"/>
      <c r="C17" s="1129"/>
      <c r="D17" s="1129"/>
      <c r="E17" s="1129"/>
      <c r="F17" s="1129"/>
      <c r="G17" s="1129"/>
      <c r="H17" s="1128"/>
    </row>
    <row r="18" spans="1:8">
      <c r="A18" s="659" t="s">
        <v>819</v>
      </c>
      <c r="B18" s="1129">
        <v>74.5</v>
      </c>
      <c r="C18" s="1129">
        <v>73.900000000000006</v>
      </c>
      <c r="D18" s="1129">
        <v>64.400000000000006</v>
      </c>
      <c r="E18" s="1129">
        <v>96.9</v>
      </c>
      <c r="F18" s="1129">
        <v>84.6</v>
      </c>
      <c r="G18" s="1129">
        <v>97.3</v>
      </c>
      <c r="H18" s="1128">
        <v>68.3</v>
      </c>
    </row>
    <row r="19" spans="1:8">
      <c r="A19" s="659" t="s">
        <v>820</v>
      </c>
      <c r="B19" s="1129">
        <v>67.400000000000006</v>
      </c>
      <c r="C19" s="1129">
        <v>63.1</v>
      </c>
      <c r="D19" s="1127">
        <v>67.2</v>
      </c>
      <c r="E19" s="1129">
        <v>92.3</v>
      </c>
      <c r="F19" s="1129">
        <v>77.8</v>
      </c>
      <c r="G19" s="1129">
        <v>93.2</v>
      </c>
      <c r="H19" s="1128">
        <v>54.2</v>
      </c>
    </row>
    <row r="20" spans="1:8">
      <c r="A20" s="659" t="s">
        <v>821</v>
      </c>
      <c r="B20" s="1127">
        <v>73.5</v>
      </c>
      <c r="C20" s="1127">
        <v>70</v>
      </c>
      <c r="D20" s="1127">
        <v>60</v>
      </c>
      <c r="E20" s="1127">
        <v>100</v>
      </c>
      <c r="F20" s="1127">
        <v>100</v>
      </c>
      <c r="G20" s="1127">
        <v>100</v>
      </c>
      <c r="H20" s="1128">
        <v>44.4</v>
      </c>
    </row>
    <row r="21" spans="1:8">
      <c r="A21" s="659" t="s">
        <v>822</v>
      </c>
      <c r="B21" s="1127">
        <v>84.2</v>
      </c>
      <c r="C21" s="1127">
        <v>82.4</v>
      </c>
      <c r="D21" s="1127">
        <v>82.8</v>
      </c>
      <c r="E21" s="1127">
        <v>100</v>
      </c>
      <c r="F21" s="1127">
        <v>88.9</v>
      </c>
      <c r="G21" s="1127">
        <v>100</v>
      </c>
      <c r="H21" s="1128">
        <v>70.2</v>
      </c>
    </row>
    <row r="22" spans="1:8">
      <c r="A22" s="659" t="s">
        <v>823</v>
      </c>
      <c r="B22" s="1127">
        <v>77.3</v>
      </c>
      <c r="C22" s="1127">
        <v>72.3</v>
      </c>
      <c r="D22" s="1127">
        <v>80.5</v>
      </c>
      <c r="E22" s="1127">
        <v>96.1</v>
      </c>
      <c r="F22" s="1127">
        <v>95.2</v>
      </c>
      <c r="G22" s="1127">
        <v>96.3</v>
      </c>
      <c r="H22" s="1128">
        <v>56.6</v>
      </c>
    </row>
    <row r="23" spans="1:8">
      <c r="A23" s="657" t="s">
        <v>824</v>
      </c>
      <c r="B23" s="1124">
        <v>80.400000000000006</v>
      </c>
      <c r="C23" s="1124">
        <v>75.599999999999994</v>
      </c>
      <c r="D23" s="1124">
        <v>85.7</v>
      </c>
      <c r="E23" s="1124">
        <v>97.5</v>
      </c>
      <c r="F23" s="1124">
        <v>90.3</v>
      </c>
      <c r="G23" s="1124">
        <v>97.3</v>
      </c>
      <c r="H23" s="1125">
        <v>62.6</v>
      </c>
    </row>
    <row r="24" spans="1:8">
      <c r="A24" s="658" t="s">
        <v>813</v>
      </c>
      <c r="B24" s="1127"/>
      <c r="C24" s="1127"/>
      <c r="D24" s="1127"/>
      <c r="E24" s="1127"/>
      <c r="F24" s="1127"/>
      <c r="G24" s="1127"/>
      <c r="H24" s="1128"/>
    </row>
    <row r="25" spans="1:8">
      <c r="A25" s="635" t="s">
        <v>814</v>
      </c>
      <c r="B25" s="1127"/>
      <c r="C25" s="1127"/>
      <c r="D25" s="1127"/>
      <c r="E25" s="1127"/>
      <c r="F25" s="1127"/>
      <c r="G25" s="1127"/>
      <c r="H25" s="1128"/>
    </row>
    <row r="26" spans="1:8">
      <c r="A26" s="659" t="s">
        <v>825</v>
      </c>
      <c r="B26" s="1127">
        <v>90.5</v>
      </c>
      <c r="C26" s="1127">
        <v>87.8</v>
      </c>
      <c r="D26" s="1127">
        <v>82.4</v>
      </c>
      <c r="E26" s="1127">
        <v>100</v>
      </c>
      <c r="F26" s="1127">
        <v>88.9</v>
      </c>
      <c r="G26" s="1127">
        <v>100</v>
      </c>
      <c r="H26" s="1128">
        <v>63.2</v>
      </c>
    </row>
    <row r="27" spans="1:8">
      <c r="A27" s="659" t="s">
        <v>826</v>
      </c>
      <c r="B27" s="1127">
        <v>78.8</v>
      </c>
      <c r="C27" s="1127">
        <v>72.599999999999994</v>
      </c>
      <c r="D27" s="1127">
        <v>91.9</v>
      </c>
      <c r="E27" s="1127">
        <v>94.3</v>
      </c>
      <c r="F27" s="1127">
        <v>100</v>
      </c>
      <c r="G27" s="1127">
        <v>92.3</v>
      </c>
      <c r="H27" s="1128">
        <v>65</v>
      </c>
    </row>
    <row r="28" spans="1:8">
      <c r="A28" s="659" t="s">
        <v>827</v>
      </c>
      <c r="B28" s="1127">
        <v>80.3</v>
      </c>
      <c r="C28" s="1127">
        <v>77.099999999999994</v>
      </c>
      <c r="D28" s="1127">
        <v>78.3</v>
      </c>
      <c r="E28" s="1127">
        <v>97.4</v>
      </c>
      <c r="F28" s="1127">
        <v>100</v>
      </c>
      <c r="G28" s="1127">
        <v>97.7</v>
      </c>
      <c r="H28" s="1128">
        <v>51.8</v>
      </c>
    </row>
    <row r="29" spans="1:8">
      <c r="A29" s="659" t="s">
        <v>828</v>
      </c>
      <c r="B29" s="1127">
        <v>76.099999999999994</v>
      </c>
      <c r="C29" s="1127">
        <v>69.900000000000006</v>
      </c>
      <c r="D29" s="1127">
        <v>85.7</v>
      </c>
      <c r="E29" s="1127">
        <v>97.7</v>
      </c>
      <c r="F29" s="1127">
        <v>77.8</v>
      </c>
      <c r="G29" s="1127">
        <v>98.1</v>
      </c>
      <c r="H29" s="1128">
        <v>65.599999999999994</v>
      </c>
    </row>
    <row r="30" spans="1:8">
      <c r="A30" s="657" t="s">
        <v>829</v>
      </c>
      <c r="B30" s="1124">
        <v>79.8</v>
      </c>
      <c r="C30" s="1124">
        <v>75.599999999999994</v>
      </c>
      <c r="D30" s="1124">
        <v>84</v>
      </c>
      <c r="E30" s="1124">
        <v>98.2</v>
      </c>
      <c r="F30" s="1124">
        <v>89.6</v>
      </c>
      <c r="G30" s="1124">
        <v>97.8</v>
      </c>
      <c r="H30" s="1125">
        <v>61.2</v>
      </c>
    </row>
    <row r="31" spans="1:8">
      <c r="A31" s="658" t="s">
        <v>813</v>
      </c>
      <c r="B31" s="1127"/>
      <c r="C31" s="1127"/>
      <c r="D31" s="1127"/>
      <c r="E31" s="1127"/>
      <c r="F31" s="1127"/>
      <c r="G31" s="1127"/>
      <c r="H31" s="1128"/>
    </row>
    <row r="32" spans="1:8">
      <c r="A32" s="635" t="s">
        <v>814</v>
      </c>
      <c r="B32" s="1127"/>
      <c r="C32" s="1127"/>
      <c r="D32" s="1127"/>
      <c r="E32" s="1127"/>
      <c r="F32" s="1127"/>
      <c r="G32" s="1127"/>
      <c r="H32" s="1128"/>
    </row>
    <row r="33" spans="1:8">
      <c r="A33" s="659" t="s">
        <v>830</v>
      </c>
      <c r="B33" s="1127">
        <v>78.8</v>
      </c>
      <c r="C33" s="1127">
        <v>76.8</v>
      </c>
      <c r="D33" s="1127">
        <v>71.400000000000006</v>
      </c>
      <c r="E33" s="1127">
        <v>96.2</v>
      </c>
      <c r="F33" s="1127">
        <v>75</v>
      </c>
      <c r="G33" s="1127">
        <v>96.3</v>
      </c>
      <c r="H33" s="1128">
        <v>66</v>
      </c>
    </row>
    <row r="34" spans="1:8">
      <c r="A34" s="659" t="s">
        <v>831</v>
      </c>
      <c r="B34" s="1127">
        <v>78.5</v>
      </c>
      <c r="C34" s="1127">
        <v>75.8</v>
      </c>
      <c r="D34" s="1127">
        <v>67.599999999999994</v>
      </c>
      <c r="E34" s="1127">
        <v>100</v>
      </c>
      <c r="F34" s="1127">
        <v>100</v>
      </c>
      <c r="G34" s="1127">
        <v>100</v>
      </c>
      <c r="H34" s="1128">
        <v>49.1</v>
      </c>
    </row>
    <row r="35" spans="1:8">
      <c r="A35" s="659" t="s">
        <v>832</v>
      </c>
      <c r="B35" s="1127">
        <v>78.3</v>
      </c>
      <c r="C35" s="1127">
        <v>75.7</v>
      </c>
      <c r="D35" s="1127">
        <v>78.3</v>
      </c>
      <c r="E35" s="1127">
        <v>97.8</v>
      </c>
      <c r="F35" s="1127">
        <v>90</v>
      </c>
      <c r="G35" s="1127">
        <v>96.4</v>
      </c>
      <c r="H35" s="1128">
        <v>67.900000000000006</v>
      </c>
    </row>
    <row r="36" spans="1:8">
      <c r="A36" s="659" t="s">
        <v>833</v>
      </c>
      <c r="B36" s="1127">
        <v>95.5</v>
      </c>
      <c r="C36" s="1127">
        <v>93.5</v>
      </c>
      <c r="D36" s="1127">
        <v>95.5</v>
      </c>
      <c r="E36" s="1127">
        <v>100</v>
      </c>
      <c r="F36" s="1127">
        <v>100</v>
      </c>
      <c r="G36" s="1127">
        <v>100</v>
      </c>
      <c r="H36" s="1128">
        <v>83.9</v>
      </c>
    </row>
    <row r="37" spans="1:8">
      <c r="A37" s="659" t="s">
        <v>834</v>
      </c>
      <c r="B37" s="1127">
        <v>77.3</v>
      </c>
      <c r="C37" s="1127">
        <v>70.599999999999994</v>
      </c>
      <c r="D37" s="1127">
        <v>87.6</v>
      </c>
      <c r="E37" s="1127">
        <v>97.8</v>
      </c>
      <c r="F37" s="1127">
        <v>83.3</v>
      </c>
      <c r="G37" s="1127">
        <v>97.9</v>
      </c>
      <c r="H37" s="1128">
        <v>50</v>
      </c>
    </row>
    <row r="38" spans="1:8">
      <c r="A38" s="657" t="s">
        <v>835</v>
      </c>
      <c r="B38" s="1124">
        <v>70.7</v>
      </c>
      <c r="C38" s="1124">
        <v>66.5</v>
      </c>
      <c r="D38" s="1124">
        <v>76.7</v>
      </c>
      <c r="E38" s="1124">
        <v>96.9</v>
      </c>
      <c r="F38" s="1124">
        <v>86.9</v>
      </c>
      <c r="G38" s="1130">
        <v>97.3</v>
      </c>
      <c r="H38" s="1125">
        <v>58</v>
      </c>
    </row>
    <row r="39" spans="1:8">
      <c r="A39" s="658" t="s">
        <v>813</v>
      </c>
      <c r="B39" s="1127"/>
      <c r="C39" s="1127"/>
      <c r="D39" s="1127"/>
      <c r="E39" s="1127"/>
      <c r="F39" s="1127"/>
      <c r="G39" s="1127"/>
      <c r="H39" s="1128"/>
    </row>
    <row r="40" spans="1:8">
      <c r="A40" s="319" t="s">
        <v>814</v>
      </c>
      <c r="B40" s="1127"/>
      <c r="C40" s="1127"/>
      <c r="D40" s="1127"/>
      <c r="E40" s="1127"/>
      <c r="F40" s="1127"/>
      <c r="G40" s="1127"/>
      <c r="H40" s="1128"/>
    </row>
    <row r="41" spans="1:8">
      <c r="A41" s="702" t="s">
        <v>836</v>
      </c>
      <c r="B41" s="1127">
        <v>69.900000000000006</v>
      </c>
      <c r="C41" s="1127">
        <v>64</v>
      </c>
      <c r="D41" s="1127">
        <v>82.3</v>
      </c>
      <c r="E41" s="1127">
        <v>96.7</v>
      </c>
      <c r="F41" s="1127">
        <v>87.8</v>
      </c>
      <c r="G41" s="1127">
        <v>97.1</v>
      </c>
      <c r="H41" s="1128">
        <v>56.3</v>
      </c>
    </row>
    <row r="42" spans="1:8">
      <c r="A42" s="702" t="s">
        <v>837</v>
      </c>
      <c r="B42" s="1127">
        <v>70.400000000000006</v>
      </c>
      <c r="C42" s="1127">
        <v>69.7</v>
      </c>
      <c r="D42" s="1127">
        <v>57.1</v>
      </c>
      <c r="E42" s="1127">
        <v>96.3</v>
      </c>
      <c r="F42" s="1127">
        <v>85.7</v>
      </c>
      <c r="G42" s="1127">
        <v>96.9</v>
      </c>
      <c r="H42" s="1128">
        <v>61.9</v>
      </c>
    </row>
    <row r="43" spans="1:8">
      <c r="A43" s="702" t="s">
        <v>838</v>
      </c>
      <c r="B43" s="1127">
        <v>79.400000000000006</v>
      </c>
      <c r="C43" s="1127">
        <v>77.5</v>
      </c>
      <c r="D43" s="1127">
        <v>76.599999999999994</v>
      </c>
      <c r="E43" s="1127">
        <v>100</v>
      </c>
      <c r="F43" s="1127">
        <v>81.8</v>
      </c>
      <c r="G43" s="1127">
        <v>100</v>
      </c>
      <c r="H43" s="1128">
        <v>56.8</v>
      </c>
    </row>
    <row r="44" spans="1:8">
      <c r="A44" s="1796" t="s">
        <v>895</v>
      </c>
      <c r="B44" s="1796"/>
      <c r="C44" s="1796"/>
      <c r="D44" s="1796"/>
      <c r="E44" s="1796"/>
      <c r="F44" s="1796"/>
      <c r="G44" s="1796"/>
      <c r="H44" s="1796"/>
    </row>
    <row r="45" spans="1:8">
      <c r="A45" s="571" t="s">
        <v>891</v>
      </c>
      <c r="B45" s="712"/>
      <c r="C45" s="712"/>
      <c r="D45" s="712"/>
      <c r="E45" s="712"/>
      <c r="F45" s="712"/>
      <c r="G45" s="712"/>
      <c r="H45" s="712"/>
    </row>
    <row r="46" spans="1:8">
      <c r="A46" s="1797" t="s">
        <v>896</v>
      </c>
      <c r="B46" s="1797"/>
      <c r="C46" s="1797"/>
      <c r="D46" s="1797"/>
      <c r="E46" s="1797"/>
      <c r="F46" s="1797"/>
      <c r="G46" s="1797"/>
      <c r="H46" s="1797"/>
    </row>
    <row r="47" spans="1:8">
      <c r="A47" s="573" t="s">
        <v>893</v>
      </c>
      <c r="B47" s="713"/>
      <c r="C47" s="713"/>
      <c r="D47" s="713"/>
      <c r="E47" s="713"/>
      <c r="F47" s="713"/>
      <c r="G47" s="713"/>
      <c r="H47" s="713"/>
    </row>
  </sheetData>
  <mergeCells count="11">
    <mergeCell ref="A44:H44"/>
    <mergeCell ref="A46:H46"/>
    <mergeCell ref="A1:F1"/>
    <mergeCell ref="G1:H1"/>
    <mergeCell ref="A2:F2"/>
    <mergeCell ref="G2:H2"/>
    <mergeCell ref="A3:A5"/>
    <mergeCell ref="B3:B4"/>
    <mergeCell ref="C3:E3"/>
    <mergeCell ref="F3:H3"/>
    <mergeCell ref="B5:H5"/>
  </mergeCells>
  <hyperlinks>
    <hyperlink ref="G1" location="'Spis tablic     List of tables'!A79" display="Powrót do spisu tablic"/>
    <hyperlink ref="G2" location="'Spis tablic     List of tables'!A1" display="Return to list tables"/>
    <hyperlink ref="G2:H2" location="'Spis tablic     List of tables'!A79" display="Return to list of tables"/>
    <hyperlink ref="G1:H2" location="'Spis tablic     List of tables'!A82" display="Powrót do spisu tablic"/>
  </hyperlinks>
  <pageMargins left="0.7" right="0.7" top="0.75" bottom="0.75" header="0.3" footer="0.3"/>
  <pageSetup paperSize="9" scale="64"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G50"/>
  <sheetViews>
    <sheetView showGridLines="0" zoomScaleNormal="100" workbookViewId="0">
      <selection sqref="A1:C1"/>
    </sheetView>
  </sheetViews>
  <sheetFormatPr defaultRowHeight="15"/>
  <cols>
    <col min="1" max="1" width="25.85546875" style="54" customWidth="1"/>
    <col min="2" max="7" width="18.140625" style="54" customWidth="1"/>
  </cols>
  <sheetData>
    <row r="1" spans="1:7">
      <c r="A1" s="1251" t="s">
        <v>1271</v>
      </c>
      <c r="B1" s="1251"/>
      <c r="C1" s="1251"/>
      <c r="D1" s="71"/>
      <c r="E1" s="88"/>
      <c r="F1" s="1371" t="s">
        <v>1</v>
      </c>
      <c r="G1" s="1371"/>
    </row>
    <row r="2" spans="1:7">
      <c r="A2" s="1767" t="s">
        <v>1272</v>
      </c>
      <c r="B2" s="1767"/>
      <c r="C2" s="1767"/>
      <c r="D2" s="1767"/>
      <c r="E2" s="60"/>
      <c r="F2" s="1502" t="s">
        <v>3</v>
      </c>
      <c r="G2" s="1502"/>
    </row>
    <row r="3" spans="1:7">
      <c r="A3" s="1282" t="s">
        <v>880</v>
      </c>
      <c r="B3" s="1393" t="s">
        <v>897</v>
      </c>
      <c r="C3" s="1496"/>
      <c r="D3" s="1393" t="s">
        <v>898</v>
      </c>
      <c r="E3" s="1495"/>
      <c r="F3" s="1495"/>
      <c r="G3" s="1495"/>
    </row>
    <row r="4" spans="1:7">
      <c r="A4" s="1284"/>
      <c r="B4" s="1628"/>
      <c r="C4" s="1503"/>
      <c r="D4" s="1628"/>
      <c r="E4" s="1284"/>
      <c r="F4" s="1284"/>
      <c r="G4" s="1284"/>
    </row>
    <row r="5" spans="1:7">
      <c r="A5" s="1284"/>
      <c r="B5" s="1269" t="s">
        <v>884</v>
      </c>
      <c r="C5" s="1805" t="s">
        <v>74</v>
      </c>
      <c r="D5" s="1290" t="s">
        <v>884</v>
      </c>
      <c r="E5" s="1805" t="s">
        <v>74</v>
      </c>
      <c r="F5" s="1495" t="s">
        <v>899</v>
      </c>
      <c r="G5" s="1270" t="s">
        <v>900</v>
      </c>
    </row>
    <row r="6" spans="1:7">
      <c r="A6" s="1284"/>
      <c r="B6" s="1269"/>
      <c r="C6" s="1805"/>
      <c r="D6" s="1626"/>
      <c r="E6" s="1269"/>
      <c r="F6" s="1284"/>
      <c r="G6" s="1270"/>
    </row>
    <row r="7" spans="1:7">
      <c r="A7" s="1284"/>
      <c r="B7" s="1269"/>
      <c r="C7" s="1805"/>
      <c r="D7" s="1626"/>
      <c r="E7" s="1269"/>
      <c r="F7" s="1269" t="s">
        <v>884</v>
      </c>
      <c r="G7" s="1270"/>
    </row>
    <row r="8" spans="1:7">
      <c r="A8" s="1284"/>
      <c r="B8" s="1231"/>
      <c r="C8" s="1806"/>
      <c r="D8" s="1626"/>
      <c r="E8" s="1231"/>
      <c r="F8" s="1231"/>
      <c r="G8" s="1233"/>
    </row>
    <row r="9" spans="1:7">
      <c r="A9" s="316"/>
      <c r="B9" s="633"/>
      <c r="C9" s="717"/>
      <c r="D9" s="633"/>
      <c r="E9" s="633"/>
      <c r="F9" s="633"/>
      <c r="G9" s="634"/>
    </row>
    <row r="10" spans="1:7">
      <c r="A10" s="657" t="s">
        <v>810</v>
      </c>
      <c r="B10" s="1131">
        <v>449</v>
      </c>
      <c r="C10" s="1132">
        <v>101.4</v>
      </c>
      <c r="D10" s="1131">
        <v>596</v>
      </c>
      <c r="E10" s="1132">
        <v>106.2</v>
      </c>
      <c r="F10" s="1131">
        <v>30</v>
      </c>
      <c r="G10" s="1133">
        <v>566</v>
      </c>
    </row>
    <row r="11" spans="1:7">
      <c r="A11" s="658" t="s">
        <v>811</v>
      </c>
      <c r="B11" s="1134"/>
      <c r="C11" s="1135"/>
      <c r="D11" s="1134"/>
      <c r="E11" s="1135"/>
      <c r="F11" s="1134"/>
      <c r="G11" s="1136"/>
    </row>
    <row r="12" spans="1:7">
      <c r="A12" s="657" t="s">
        <v>812</v>
      </c>
      <c r="B12" s="1131">
        <v>68</v>
      </c>
      <c r="C12" s="1132">
        <v>130.80000000000001</v>
      </c>
      <c r="D12" s="1131">
        <v>91</v>
      </c>
      <c r="E12" s="1132">
        <v>128.19999999999999</v>
      </c>
      <c r="F12" s="1131">
        <v>9</v>
      </c>
      <c r="G12" s="1133">
        <v>82</v>
      </c>
    </row>
    <row r="13" spans="1:7">
      <c r="A13" s="658" t="s">
        <v>813</v>
      </c>
      <c r="B13" s="1131"/>
      <c r="C13" s="1132"/>
      <c r="D13" s="1131"/>
      <c r="E13" s="1132"/>
      <c r="F13" s="1131"/>
      <c r="G13" s="1133"/>
    </row>
    <row r="14" spans="1:7">
      <c r="A14" s="635" t="s">
        <v>814</v>
      </c>
      <c r="B14" s="1134"/>
      <c r="C14" s="1135"/>
      <c r="D14" s="1134"/>
      <c r="E14" s="1135"/>
      <c r="F14" s="1134"/>
      <c r="G14" s="1136"/>
    </row>
    <row r="15" spans="1:7">
      <c r="A15" s="659" t="s">
        <v>815</v>
      </c>
      <c r="B15" s="1134">
        <v>27</v>
      </c>
      <c r="C15" s="1135">
        <v>180</v>
      </c>
      <c r="D15" s="1134">
        <v>32</v>
      </c>
      <c r="E15" s="1135">
        <v>160</v>
      </c>
      <c r="F15" s="1134">
        <v>4</v>
      </c>
      <c r="G15" s="1136">
        <v>28</v>
      </c>
    </row>
    <row r="16" spans="1:7">
      <c r="A16" s="659" t="s">
        <v>816</v>
      </c>
      <c r="B16" s="1134">
        <v>17</v>
      </c>
      <c r="C16" s="1135">
        <v>170</v>
      </c>
      <c r="D16" s="1134">
        <v>19</v>
      </c>
      <c r="E16" s="1135">
        <v>126.7</v>
      </c>
      <c r="F16" s="1134">
        <v>3</v>
      </c>
      <c r="G16" s="1136">
        <v>16</v>
      </c>
    </row>
    <row r="17" spans="1:7">
      <c r="A17" s="659" t="s">
        <v>817</v>
      </c>
      <c r="B17" s="1134">
        <v>24</v>
      </c>
      <c r="C17" s="1135">
        <v>88.9</v>
      </c>
      <c r="D17" s="1134">
        <v>40</v>
      </c>
      <c r="E17" s="1135">
        <v>111.1</v>
      </c>
      <c r="F17" s="1134">
        <v>2</v>
      </c>
      <c r="G17" s="1136">
        <v>38</v>
      </c>
    </row>
    <row r="18" spans="1:7">
      <c r="A18" s="657" t="s">
        <v>818</v>
      </c>
      <c r="B18" s="1131">
        <v>106</v>
      </c>
      <c r="C18" s="1132">
        <v>95.5</v>
      </c>
      <c r="D18" s="1131">
        <v>141</v>
      </c>
      <c r="E18" s="1132">
        <v>94.6</v>
      </c>
      <c r="F18" s="1131">
        <v>3</v>
      </c>
      <c r="G18" s="1133">
        <v>138</v>
      </c>
    </row>
    <row r="19" spans="1:7">
      <c r="A19" s="658" t="s">
        <v>813</v>
      </c>
      <c r="B19" s="1134"/>
      <c r="C19" s="1135"/>
      <c r="D19" s="1134"/>
      <c r="E19" s="1135"/>
      <c r="F19" s="1134"/>
      <c r="G19" s="1136"/>
    </row>
    <row r="20" spans="1:7">
      <c r="A20" s="635" t="s">
        <v>814</v>
      </c>
      <c r="B20" s="1134"/>
      <c r="C20" s="1135"/>
      <c r="D20" s="1134"/>
      <c r="E20" s="1135"/>
      <c r="F20" s="1134"/>
      <c r="G20" s="1136"/>
    </row>
    <row r="21" spans="1:7">
      <c r="A21" s="659" t="s">
        <v>819</v>
      </c>
      <c r="B21" s="1134">
        <v>36</v>
      </c>
      <c r="C21" s="1135">
        <v>78.3</v>
      </c>
      <c r="D21" s="1134">
        <v>51</v>
      </c>
      <c r="E21" s="1135">
        <v>76.099999999999994</v>
      </c>
      <c r="F21" s="1134">
        <v>1</v>
      </c>
      <c r="G21" s="1136">
        <v>50</v>
      </c>
    </row>
    <row r="22" spans="1:7">
      <c r="A22" s="659" t="s">
        <v>820</v>
      </c>
      <c r="B22" s="1134">
        <v>27</v>
      </c>
      <c r="C22" s="1135">
        <v>84.4</v>
      </c>
      <c r="D22" s="1134">
        <v>37</v>
      </c>
      <c r="E22" s="1135">
        <v>86</v>
      </c>
      <c r="F22" s="1134">
        <v>2</v>
      </c>
      <c r="G22" s="1136">
        <v>35</v>
      </c>
    </row>
    <row r="23" spans="1:7">
      <c r="A23" s="659" t="s">
        <v>821</v>
      </c>
      <c r="B23" s="1134">
        <v>1</v>
      </c>
      <c r="C23" s="1135">
        <v>20</v>
      </c>
      <c r="D23" s="1134">
        <v>1</v>
      </c>
      <c r="E23" s="1135">
        <v>14.3</v>
      </c>
      <c r="F23" s="1134" t="s">
        <v>264</v>
      </c>
      <c r="G23" s="1136">
        <v>1</v>
      </c>
    </row>
    <row r="24" spans="1:7">
      <c r="A24" s="659" t="s">
        <v>822</v>
      </c>
      <c r="B24" s="1134">
        <v>6</v>
      </c>
      <c r="C24" s="1135">
        <v>60</v>
      </c>
      <c r="D24" s="1134">
        <v>8</v>
      </c>
      <c r="E24" s="1135">
        <v>72.7</v>
      </c>
      <c r="F24" s="1134" t="s">
        <v>264</v>
      </c>
      <c r="G24" s="1136">
        <v>8</v>
      </c>
    </row>
    <row r="25" spans="1:7">
      <c r="A25" s="659" t="s">
        <v>823</v>
      </c>
      <c r="B25" s="1134">
        <v>36</v>
      </c>
      <c r="C25" s="1135">
        <v>200</v>
      </c>
      <c r="D25" s="1134">
        <v>44</v>
      </c>
      <c r="E25" s="1135">
        <v>209.5</v>
      </c>
      <c r="F25" s="1134" t="s">
        <v>264</v>
      </c>
      <c r="G25" s="1136">
        <v>44</v>
      </c>
    </row>
    <row r="26" spans="1:7">
      <c r="A26" s="657" t="s">
        <v>824</v>
      </c>
      <c r="B26" s="1131">
        <v>47</v>
      </c>
      <c r="C26" s="1132">
        <v>111.9</v>
      </c>
      <c r="D26" s="1131">
        <v>71</v>
      </c>
      <c r="E26" s="1132">
        <v>151.1</v>
      </c>
      <c r="F26" s="1131">
        <v>2</v>
      </c>
      <c r="G26" s="1133">
        <v>69</v>
      </c>
    </row>
    <row r="27" spans="1:7">
      <c r="A27" s="658" t="s">
        <v>813</v>
      </c>
      <c r="B27" s="1134"/>
      <c r="C27" s="1135"/>
      <c r="D27" s="1134"/>
      <c r="E27" s="1135"/>
      <c r="F27" s="1134"/>
      <c r="G27" s="1136"/>
    </row>
    <row r="28" spans="1:7">
      <c r="A28" s="635" t="s">
        <v>814</v>
      </c>
      <c r="B28" s="1134"/>
      <c r="C28" s="1135"/>
      <c r="D28" s="1134"/>
      <c r="E28" s="1135"/>
      <c r="F28" s="1137"/>
      <c r="G28" s="1136"/>
    </row>
    <row r="29" spans="1:7">
      <c r="A29" s="659" t="s">
        <v>825</v>
      </c>
      <c r="B29" s="1134">
        <v>17</v>
      </c>
      <c r="C29" s="1135">
        <v>121.4</v>
      </c>
      <c r="D29" s="1134">
        <v>29</v>
      </c>
      <c r="E29" s="1135">
        <v>181.3</v>
      </c>
      <c r="F29" s="1134">
        <v>1</v>
      </c>
      <c r="G29" s="1136">
        <v>28</v>
      </c>
    </row>
    <row r="30" spans="1:7">
      <c r="A30" s="659" t="s">
        <v>826</v>
      </c>
      <c r="B30" s="1134">
        <v>10</v>
      </c>
      <c r="C30" s="1135">
        <v>250</v>
      </c>
      <c r="D30" s="1134">
        <v>16</v>
      </c>
      <c r="E30" s="1135">
        <v>320</v>
      </c>
      <c r="F30" s="1134" t="s">
        <v>264</v>
      </c>
      <c r="G30" s="1136">
        <v>16</v>
      </c>
    </row>
    <row r="31" spans="1:7">
      <c r="A31" s="659" t="s">
        <v>901</v>
      </c>
      <c r="B31" s="1134">
        <v>20</v>
      </c>
      <c r="C31" s="1135">
        <v>83.3</v>
      </c>
      <c r="D31" s="1134">
        <v>26</v>
      </c>
      <c r="E31" s="1135">
        <v>100</v>
      </c>
      <c r="F31" s="1134">
        <v>1</v>
      </c>
      <c r="G31" s="1136">
        <v>25</v>
      </c>
    </row>
    <row r="32" spans="1:7">
      <c r="A32" s="657" t="s">
        <v>829</v>
      </c>
      <c r="B32" s="1131">
        <v>109</v>
      </c>
      <c r="C32" s="1132">
        <v>112.4</v>
      </c>
      <c r="D32" s="1131">
        <v>148</v>
      </c>
      <c r="E32" s="1132">
        <v>124.4</v>
      </c>
      <c r="F32" s="1131">
        <v>8</v>
      </c>
      <c r="G32" s="1133">
        <v>140</v>
      </c>
    </row>
    <row r="33" spans="1:7">
      <c r="A33" s="658" t="s">
        <v>813</v>
      </c>
      <c r="B33" s="1131"/>
      <c r="C33" s="1132"/>
      <c r="D33" s="1131"/>
      <c r="E33" s="1132"/>
      <c r="F33" s="1131"/>
      <c r="G33" s="1133"/>
    </row>
    <row r="34" spans="1:7">
      <c r="A34" s="635" t="s">
        <v>814</v>
      </c>
      <c r="B34" s="1134"/>
      <c r="C34" s="1135"/>
      <c r="D34" s="1134"/>
      <c r="E34" s="1135"/>
      <c r="F34" s="1134"/>
      <c r="G34" s="1136"/>
    </row>
    <row r="35" spans="1:7">
      <c r="A35" s="659" t="s">
        <v>830</v>
      </c>
      <c r="B35" s="1134">
        <v>19</v>
      </c>
      <c r="C35" s="1135">
        <v>86.4</v>
      </c>
      <c r="D35" s="1134">
        <v>27</v>
      </c>
      <c r="E35" s="1135">
        <v>117.4</v>
      </c>
      <c r="F35" s="1134">
        <v>1</v>
      </c>
      <c r="G35" s="1136">
        <v>26</v>
      </c>
    </row>
    <row r="36" spans="1:7">
      <c r="A36" s="659" t="s">
        <v>831</v>
      </c>
      <c r="B36" s="1134">
        <v>21</v>
      </c>
      <c r="C36" s="1135">
        <v>123.5</v>
      </c>
      <c r="D36" s="1134">
        <v>31</v>
      </c>
      <c r="E36" s="1135">
        <v>163.19999999999999</v>
      </c>
      <c r="F36" s="1134">
        <v>3</v>
      </c>
      <c r="G36" s="1136">
        <v>28</v>
      </c>
    </row>
    <row r="37" spans="1:7">
      <c r="A37" s="659" t="s">
        <v>832</v>
      </c>
      <c r="B37" s="1134">
        <v>29</v>
      </c>
      <c r="C37" s="1135">
        <v>145</v>
      </c>
      <c r="D37" s="1134">
        <v>42</v>
      </c>
      <c r="E37" s="1135">
        <v>161.5</v>
      </c>
      <c r="F37" s="1134">
        <v>2</v>
      </c>
      <c r="G37" s="1136">
        <v>40</v>
      </c>
    </row>
    <row r="38" spans="1:7">
      <c r="A38" s="659" t="s">
        <v>833</v>
      </c>
      <c r="B38" s="1134">
        <v>6</v>
      </c>
      <c r="C38" s="1135">
        <v>75</v>
      </c>
      <c r="D38" s="1134">
        <v>7</v>
      </c>
      <c r="E38" s="1135">
        <v>63.6</v>
      </c>
      <c r="F38" s="1134" t="s">
        <v>264</v>
      </c>
      <c r="G38" s="1136">
        <v>7</v>
      </c>
    </row>
    <row r="39" spans="1:7">
      <c r="A39" s="659" t="s">
        <v>834</v>
      </c>
      <c r="B39" s="1134">
        <v>34</v>
      </c>
      <c r="C39" s="1135">
        <v>113.3</v>
      </c>
      <c r="D39" s="1134">
        <v>41</v>
      </c>
      <c r="E39" s="1135">
        <v>102.5</v>
      </c>
      <c r="F39" s="1134">
        <v>2</v>
      </c>
      <c r="G39" s="1136">
        <v>39</v>
      </c>
    </row>
    <row r="40" spans="1:7">
      <c r="A40" s="657" t="s">
        <v>835</v>
      </c>
      <c r="B40" s="1131">
        <v>119</v>
      </c>
      <c r="C40" s="1132">
        <v>84.4</v>
      </c>
      <c r="D40" s="1131">
        <v>145</v>
      </c>
      <c r="E40" s="1132">
        <v>82.9</v>
      </c>
      <c r="F40" s="1131">
        <v>8</v>
      </c>
      <c r="G40" s="1133">
        <v>137</v>
      </c>
    </row>
    <row r="41" spans="1:7">
      <c r="A41" s="701" t="s">
        <v>813</v>
      </c>
      <c r="B41" s="1134"/>
      <c r="C41" s="1135"/>
      <c r="D41" s="1134"/>
      <c r="E41" s="1135"/>
      <c r="F41" s="1134"/>
      <c r="G41" s="1136"/>
    </row>
    <row r="42" spans="1:7">
      <c r="A42" s="319" t="s">
        <v>814</v>
      </c>
      <c r="B42" s="1134"/>
      <c r="C42" s="1135"/>
      <c r="D42" s="1134"/>
      <c r="E42" s="1135"/>
      <c r="F42" s="1134"/>
      <c r="G42" s="1136"/>
    </row>
    <row r="43" spans="1:7">
      <c r="A43" s="702" t="s">
        <v>836</v>
      </c>
      <c r="B43" s="1134">
        <v>84</v>
      </c>
      <c r="C43" s="1135">
        <v>77.099999999999994</v>
      </c>
      <c r="D43" s="1134">
        <v>101</v>
      </c>
      <c r="E43" s="1135">
        <v>77.099999999999994</v>
      </c>
      <c r="F43" s="1134">
        <v>1</v>
      </c>
      <c r="G43" s="1136">
        <v>100</v>
      </c>
    </row>
    <row r="44" spans="1:7">
      <c r="A44" s="702" t="s">
        <v>837</v>
      </c>
      <c r="B44" s="1134">
        <v>29</v>
      </c>
      <c r="C44" s="1135">
        <v>93.5</v>
      </c>
      <c r="D44" s="1134">
        <v>32</v>
      </c>
      <c r="E44" s="1135">
        <v>74.400000000000006</v>
      </c>
      <c r="F44" s="1134">
        <v>5</v>
      </c>
      <c r="G44" s="1136">
        <v>27</v>
      </c>
    </row>
    <row r="45" spans="1:7">
      <c r="A45" s="702" t="s">
        <v>838</v>
      </c>
      <c r="B45" s="1134">
        <v>6</v>
      </c>
      <c r="C45" s="1135">
        <v>600</v>
      </c>
      <c r="D45" s="1134">
        <v>12</v>
      </c>
      <c r="E45" s="1135">
        <v>1200</v>
      </c>
      <c r="F45" s="1134">
        <v>2</v>
      </c>
      <c r="G45" s="1136">
        <v>10</v>
      </c>
    </row>
    <row r="46" spans="1:7">
      <c r="A46" s="1252" t="s">
        <v>902</v>
      </c>
      <c r="B46" s="1252"/>
      <c r="C46" s="1252"/>
      <c r="D46" s="1252"/>
      <c r="E46" s="1252"/>
      <c r="F46" s="1252"/>
      <c r="G46" s="1252"/>
    </row>
    <row r="47" spans="1:7">
      <c r="A47" s="1781" t="s">
        <v>903</v>
      </c>
      <c r="B47" s="1781"/>
      <c r="C47" s="1781"/>
      <c r="D47" s="1781"/>
      <c r="E47" s="1781"/>
      <c r="F47" s="1781"/>
      <c r="G47" s="1781"/>
    </row>
    <row r="48" spans="1:7">
      <c r="A48" s="1377" t="s">
        <v>904</v>
      </c>
      <c r="B48" s="1377"/>
      <c r="C48" s="1377"/>
      <c r="D48" s="1377"/>
      <c r="E48" s="1377"/>
      <c r="F48" s="1377"/>
      <c r="G48" s="1377"/>
    </row>
    <row r="49" spans="1:7">
      <c r="A49" s="1253" t="s">
        <v>905</v>
      </c>
      <c r="B49" s="1253"/>
      <c r="C49" s="1253"/>
      <c r="D49" s="1253"/>
      <c r="E49" s="1253"/>
      <c r="F49" s="1253"/>
      <c r="G49" s="1253"/>
    </row>
    <row r="50" spans="1:7">
      <c r="A50" s="696"/>
      <c r="B50" s="696"/>
      <c r="C50" s="696"/>
      <c r="D50" s="696"/>
      <c r="E50" s="88"/>
      <c r="F50" s="88"/>
      <c r="G50" s="88"/>
    </row>
  </sheetData>
  <mergeCells count="18">
    <mergeCell ref="A48:G48"/>
    <mergeCell ref="A49:G49"/>
    <mergeCell ref="E5:E8"/>
    <mergeCell ref="F5:F6"/>
    <mergeCell ref="G5:G6"/>
    <mergeCell ref="F7:G8"/>
    <mergeCell ref="A46:G46"/>
    <mergeCell ref="A47:G47"/>
    <mergeCell ref="A1:C1"/>
    <mergeCell ref="F1:G1"/>
    <mergeCell ref="A2:D2"/>
    <mergeCell ref="F2:G2"/>
    <mergeCell ref="A3:A8"/>
    <mergeCell ref="B3:C4"/>
    <mergeCell ref="D3:G4"/>
    <mergeCell ref="B5:B8"/>
    <mergeCell ref="C5:C8"/>
    <mergeCell ref="D5:D8"/>
  </mergeCells>
  <hyperlinks>
    <hyperlink ref="F1" location="'Spis tablic     List of tables'!A80" display="Powrót do spisu tablic"/>
    <hyperlink ref="F2" location="'Spis tablic     List of tables'!A1" display="Return to list tables"/>
    <hyperlink ref="F2:G2" location="'Spis tablic     List of tables'!A80" display="Return to list of tables"/>
    <hyperlink ref="F1:G2" location="'Spis tablic     List of tables'!A83" display="Powrót do spisu tablic"/>
  </hyperlinks>
  <pageMargins left="0.7" right="0.7" top="0.75" bottom="0.75" header="0.3" footer="0.3"/>
  <pageSetup paperSize="9" scale="68"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54"/>
  <sheetViews>
    <sheetView showGridLines="0" zoomScaleNormal="100" workbookViewId="0">
      <selection sqref="A1:G1"/>
    </sheetView>
  </sheetViews>
  <sheetFormatPr defaultRowHeight="15"/>
  <cols>
    <col min="1" max="1" width="25.85546875" style="54" customWidth="1"/>
    <col min="2" max="3" width="11.28515625" style="54" customWidth="1"/>
    <col min="4" max="4" width="12.85546875" style="54" customWidth="1"/>
    <col min="5" max="5" width="11.28515625" style="54" customWidth="1"/>
    <col min="6" max="6" width="14.7109375" style="54" customWidth="1"/>
    <col min="7" max="8" width="11.28515625" style="54" customWidth="1"/>
    <col min="9" max="9" width="12.5703125" style="54" customWidth="1"/>
    <col min="10" max="10" width="11.28515625" style="54" customWidth="1"/>
    <col min="11" max="11" width="11.7109375" style="54" customWidth="1"/>
    <col min="12" max="13" width="11.28515625" style="54" customWidth="1"/>
  </cols>
  <sheetData>
    <row r="1" spans="1:13">
      <c r="A1" s="1251" t="s">
        <v>1273</v>
      </c>
      <c r="B1" s="1251"/>
      <c r="C1" s="1251"/>
      <c r="D1" s="1251"/>
      <c r="E1" s="1251"/>
      <c r="F1" s="1251"/>
      <c r="G1" s="1251"/>
      <c r="H1" s="9"/>
      <c r="I1"/>
      <c r="J1"/>
      <c r="K1" s="1371" t="s">
        <v>1</v>
      </c>
      <c r="L1" s="1371"/>
      <c r="M1" s="1371"/>
    </row>
    <row r="2" spans="1:13">
      <c r="A2" s="1807" t="s">
        <v>1258</v>
      </c>
      <c r="B2" s="1807"/>
      <c r="C2" s="1807"/>
      <c r="D2" s="1807"/>
      <c r="E2" s="1807"/>
      <c r="F2" s="1807"/>
      <c r="G2" s="1807"/>
      <c r="H2" s="88"/>
      <c r="I2"/>
      <c r="J2"/>
      <c r="K2" s="1275" t="s">
        <v>3</v>
      </c>
      <c r="L2" s="1275"/>
      <c r="M2" s="1275"/>
    </row>
    <row r="3" spans="1:13">
      <c r="A3" s="1798" t="s">
        <v>1274</v>
      </c>
      <c r="B3" s="1798"/>
      <c r="C3" s="1798"/>
      <c r="D3" s="1798"/>
      <c r="E3" s="1798"/>
      <c r="F3" s="1798"/>
      <c r="G3" s="1798"/>
      <c r="H3" s="88"/>
      <c r="I3"/>
      <c r="J3"/>
      <c r="K3"/>
      <c r="L3"/>
      <c r="M3"/>
    </row>
    <row r="4" spans="1:13">
      <c r="A4" s="1808" t="s">
        <v>1259</v>
      </c>
      <c r="B4" s="1808"/>
      <c r="C4" s="1808"/>
      <c r="D4" s="1808"/>
      <c r="E4" s="1808"/>
      <c r="F4" s="1808"/>
      <c r="G4" s="1808"/>
      <c r="H4" s="88"/>
      <c r="I4"/>
      <c r="J4"/>
      <c r="K4"/>
      <c r="L4"/>
      <c r="M4"/>
    </row>
    <row r="5" spans="1:13">
      <c r="A5" s="1283" t="s">
        <v>1026</v>
      </c>
      <c r="B5" s="1233" t="s">
        <v>135</v>
      </c>
      <c r="C5" s="1283"/>
      <c r="D5" s="1233" t="s">
        <v>1761</v>
      </c>
      <c r="E5" s="427"/>
      <c r="F5" s="427"/>
      <c r="G5" s="427"/>
      <c r="H5" s="427"/>
      <c r="I5" s="427"/>
      <c r="J5" s="145"/>
      <c r="K5" s="1290" t="s">
        <v>907</v>
      </c>
      <c r="L5" s="455"/>
      <c r="M5" s="455"/>
    </row>
    <row r="6" spans="1:13">
      <c r="A6" s="1285"/>
      <c r="B6" s="1626"/>
      <c r="C6" s="1285"/>
      <c r="D6" s="1626"/>
      <c r="E6" s="428"/>
      <c r="F6" s="1231" t="s">
        <v>1762</v>
      </c>
      <c r="G6" s="1231" t="s">
        <v>1763</v>
      </c>
      <c r="H6" s="1233" t="s">
        <v>1764</v>
      </c>
      <c r="I6" s="1282"/>
      <c r="J6" s="1231" t="s">
        <v>1765</v>
      </c>
      <c r="K6" s="1626"/>
      <c r="L6" s="718"/>
      <c r="M6" s="1233" t="s">
        <v>1725</v>
      </c>
    </row>
    <row r="7" spans="1:13">
      <c r="A7" s="1285"/>
      <c r="B7" s="1231" t="s">
        <v>908</v>
      </c>
      <c r="C7" s="1261" t="s">
        <v>74</v>
      </c>
      <c r="D7" s="1626"/>
      <c r="E7" s="1809" t="s">
        <v>9</v>
      </c>
      <c r="F7" s="1232"/>
      <c r="G7" s="1232"/>
      <c r="H7" s="1626"/>
      <c r="I7" s="1288"/>
      <c r="J7" s="1232"/>
      <c r="K7" s="1626"/>
      <c r="L7" s="1262" t="s">
        <v>9</v>
      </c>
      <c r="M7" s="1626"/>
    </row>
    <row r="8" spans="1:13">
      <c r="A8" s="1285"/>
      <c r="B8" s="1232"/>
      <c r="C8" s="1239"/>
      <c r="D8" s="1626"/>
      <c r="E8" s="1810"/>
      <c r="F8" s="1232"/>
      <c r="G8" s="1232"/>
      <c r="H8" s="1232"/>
      <c r="I8" s="1282" t="s">
        <v>1736</v>
      </c>
      <c r="J8" s="1232"/>
      <c r="K8" s="1626"/>
      <c r="L8" s="1811"/>
      <c r="M8" s="1626"/>
    </row>
    <row r="9" spans="1:13">
      <c r="A9" s="1285"/>
      <c r="B9" s="1232"/>
      <c r="C9" s="1239"/>
      <c r="D9" s="1626"/>
      <c r="E9" s="1810"/>
      <c r="F9" s="1232"/>
      <c r="G9" s="1232"/>
      <c r="H9" s="1232"/>
      <c r="I9" s="1284"/>
      <c r="J9" s="1232"/>
      <c r="K9" s="1626"/>
      <c r="L9" s="1811"/>
      <c r="M9" s="1626"/>
    </row>
    <row r="10" spans="1:13">
      <c r="A10" s="1285"/>
      <c r="B10" s="1232"/>
      <c r="C10" s="1239"/>
      <c r="D10" s="1626"/>
      <c r="E10" s="1810"/>
      <c r="F10" s="1232"/>
      <c r="G10" s="1232"/>
      <c r="H10" s="1232"/>
      <c r="I10" s="1284"/>
      <c r="J10" s="1232"/>
      <c r="K10" s="1626"/>
      <c r="L10" s="1811"/>
      <c r="M10" s="1626"/>
    </row>
    <row r="11" spans="1:13">
      <c r="A11" s="1285"/>
      <c r="B11" s="1232"/>
      <c r="C11" s="1239"/>
      <c r="D11" s="1626"/>
      <c r="E11" s="1810"/>
      <c r="F11" s="1232"/>
      <c r="G11" s="1232"/>
      <c r="H11" s="1232"/>
      <c r="I11" s="1284"/>
      <c r="J11" s="1232"/>
      <c r="K11" s="1626"/>
      <c r="L11" s="1811"/>
      <c r="M11" s="1626"/>
    </row>
    <row r="12" spans="1:13">
      <c r="A12" s="1285"/>
      <c r="B12" s="1232"/>
      <c r="C12" s="1239"/>
      <c r="D12" s="1626"/>
      <c r="E12" s="1810"/>
      <c r="F12" s="1232"/>
      <c r="G12" s="1232"/>
      <c r="H12" s="1232"/>
      <c r="I12" s="1284"/>
      <c r="J12" s="1232"/>
      <c r="K12" s="1626"/>
      <c r="L12" s="1811"/>
      <c r="M12" s="1626"/>
    </row>
    <row r="13" spans="1:13">
      <c r="A13" s="1285"/>
      <c r="B13" s="1232"/>
      <c r="C13" s="1239"/>
      <c r="D13" s="1626"/>
      <c r="E13" s="1810"/>
      <c r="F13" s="1232"/>
      <c r="G13" s="1232"/>
      <c r="H13" s="1232"/>
      <c r="I13" s="1284"/>
      <c r="J13" s="1232"/>
      <c r="K13" s="1626"/>
      <c r="L13" s="1811"/>
      <c r="M13" s="1626"/>
    </row>
    <row r="14" spans="1:13" ht="26.25" customHeight="1">
      <c r="A14" s="1285"/>
      <c r="B14" s="1232"/>
      <c r="C14" s="1239"/>
      <c r="D14" s="1626"/>
      <c r="E14" s="1810"/>
      <c r="F14" s="1232"/>
      <c r="G14" s="1232"/>
      <c r="H14" s="1232"/>
      <c r="I14" s="1284"/>
      <c r="J14" s="1232"/>
      <c r="K14" s="1626"/>
      <c r="L14" s="1811"/>
      <c r="M14" s="1626"/>
    </row>
    <row r="15" spans="1:13">
      <c r="A15" s="316"/>
      <c r="B15" s="633"/>
      <c r="C15" s="719"/>
      <c r="D15" s="633"/>
      <c r="E15" s="717"/>
      <c r="F15" s="633"/>
      <c r="G15" s="633"/>
      <c r="H15" s="633"/>
      <c r="I15" s="633"/>
      <c r="J15" s="633"/>
      <c r="K15" s="633"/>
      <c r="L15" s="719"/>
      <c r="M15" s="634"/>
    </row>
    <row r="16" spans="1:13">
      <c r="A16" s="657" t="s">
        <v>810</v>
      </c>
      <c r="B16" s="678">
        <v>299184</v>
      </c>
      <c r="C16" s="596">
        <v>100.9</v>
      </c>
      <c r="D16" s="678">
        <v>81235</v>
      </c>
      <c r="E16" s="596">
        <v>100.8</v>
      </c>
      <c r="F16" s="678">
        <v>1</v>
      </c>
      <c r="G16" s="679">
        <v>563</v>
      </c>
      <c r="H16" s="848">
        <v>29348</v>
      </c>
      <c r="I16" s="611">
        <v>3309</v>
      </c>
      <c r="J16" s="848">
        <v>18033</v>
      </c>
      <c r="K16" s="611">
        <v>217949</v>
      </c>
      <c r="L16" s="546">
        <v>100.9</v>
      </c>
      <c r="M16" s="612">
        <v>3074</v>
      </c>
    </row>
    <row r="17" spans="1:13">
      <c r="A17" s="658" t="s">
        <v>811</v>
      </c>
      <c r="B17" s="601"/>
      <c r="C17" s="323"/>
      <c r="D17" s="601"/>
      <c r="E17" s="323"/>
      <c r="F17" s="601"/>
      <c r="G17" s="137"/>
      <c r="H17" s="401"/>
      <c r="I17" s="629"/>
      <c r="J17" s="401"/>
      <c r="K17" s="629"/>
      <c r="L17" s="544"/>
      <c r="M17" s="402"/>
    </row>
    <row r="18" spans="1:13">
      <c r="A18" s="657" t="s">
        <v>812</v>
      </c>
      <c r="B18" s="678">
        <v>20848</v>
      </c>
      <c r="C18" s="596">
        <v>100.8</v>
      </c>
      <c r="D18" s="678">
        <v>4588</v>
      </c>
      <c r="E18" s="596">
        <v>100.8</v>
      </c>
      <c r="F18" s="678" t="s">
        <v>264</v>
      </c>
      <c r="G18" s="679">
        <v>73</v>
      </c>
      <c r="H18" s="848">
        <v>965</v>
      </c>
      <c r="I18" s="611">
        <v>100</v>
      </c>
      <c r="J18" s="848">
        <v>890</v>
      </c>
      <c r="K18" s="611">
        <v>16260</v>
      </c>
      <c r="L18" s="546">
        <v>100.7</v>
      </c>
      <c r="M18" s="612">
        <v>508</v>
      </c>
    </row>
    <row r="19" spans="1:13">
      <c r="A19" s="658" t="s">
        <v>813</v>
      </c>
      <c r="B19" s="678"/>
      <c r="C19" s="596"/>
      <c r="D19" s="678"/>
      <c r="E19" s="596"/>
      <c r="F19" s="678"/>
      <c r="G19" s="679"/>
      <c r="H19" s="848"/>
      <c r="I19" s="611"/>
      <c r="J19" s="848"/>
      <c r="K19" s="611"/>
      <c r="L19" s="546"/>
      <c r="M19" s="612"/>
    </row>
    <row r="20" spans="1:13">
      <c r="A20" s="635" t="s">
        <v>814</v>
      </c>
      <c r="B20" s="601"/>
      <c r="C20" s="323"/>
      <c r="D20" s="601"/>
      <c r="E20" s="323"/>
      <c r="F20" s="601"/>
      <c r="G20" s="137"/>
      <c r="H20" s="401"/>
      <c r="I20" s="629"/>
      <c r="J20" s="401"/>
      <c r="K20" s="629"/>
      <c r="L20" s="544"/>
      <c r="M20" s="402"/>
    </row>
    <row r="21" spans="1:13">
      <c r="A21" s="659" t="s">
        <v>815</v>
      </c>
      <c r="B21" s="601">
        <v>9106</v>
      </c>
      <c r="C21" s="323">
        <v>100.7</v>
      </c>
      <c r="D21" s="601">
        <v>1888</v>
      </c>
      <c r="E21" s="323">
        <v>100.5</v>
      </c>
      <c r="F21" s="601" t="s">
        <v>264</v>
      </c>
      <c r="G21" s="137">
        <v>29</v>
      </c>
      <c r="H21" s="401">
        <v>484</v>
      </c>
      <c r="I21" s="629">
        <v>47</v>
      </c>
      <c r="J21" s="401">
        <v>357</v>
      </c>
      <c r="K21" s="629">
        <v>7218</v>
      </c>
      <c r="L21" s="544">
        <v>100.7</v>
      </c>
      <c r="M21" s="402">
        <v>216</v>
      </c>
    </row>
    <row r="22" spans="1:13">
      <c r="A22" s="659" t="s">
        <v>816</v>
      </c>
      <c r="B22" s="601">
        <v>5299</v>
      </c>
      <c r="C22" s="323">
        <v>101.2</v>
      </c>
      <c r="D22" s="601">
        <v>1443</v>
      </c>
      <c r="E22" s="323">
        <v>101.2</v>
      </c>
      <c r="F22" s="601" t="s">
        <v>264</v>
      </c>
      <c r="G22" s="137">
        <v>24</v>
      </c>
      <c r="H22" s="401">
        <v>206</v>
      </c>
      <c r="I22" s="629">
        <v>34</v>
      </c>
      <c r="J22" s="401">
        <v>317</v>
      </c>
      <c r="K22" s="629">
        <v>3856</v>
      </c>
      <c r="L22" s="544">
        <v>101.3</v>
      </c>
      <c r="M22" s="402">
        <v>184</v>
      </c>
    </row>
    <row r="23" spans="1:13">
      <c r="A23" s="659" t="s">
        <v>817</v>
      </c>
      <c r="B23" s="601">
        <v>6443</v>
      </c>
      <c r="C23" s="323">
        <v>100.5</v>
      </c>
      <c r="D23" s="601">
        <v>1257</v>
      </c>
      <c r="E23" s="323">
        <v>100.7</v>
      </c>
      <c r="F23" s="601" t="s">
        <v>264</v>
      </c>
      <c r="G23" s="137">
        <v>20</v>
      </c>
      <c r="H23" s="401">
        <v>275</v>
      </c>
      <c r="I23" s="629">
        <v>19</v>
      </c>
      <c r="J23" s="401">
        <v>216</v>
      </c>
      <c r="K23" s="629">
        <v>5186</v>
      </c>
      <c r="L23" s="544">
        <v>100.4</v>
      </c>
      <c r="M23" s="402">
        <v>108</v>
      </c>
    </row>
    <row r="24" spans="1:13">
      <c r="A24" s="657" t="s">
        <v>818</v>
      </c>
      <c r="B24" s="678">
        <v>72811</v>
      </c>
      <c r="C24" s="596">
        <v>101.3</v>
      </c>
      <c r="D24" s="678">
        <v>14495</v>
      </c>
      <c r="E24" s="596">
        <v>101.2</v>
      </c>
      <c r="F24" s="678" t="s">
        <v>264</v>
      </c>
      <c r="G24" s="679">
        <v>108</v>
      </c>
      <c r="H24" s="848">
        <v>5036</v>
      </c>
      <c r="I24" s="611">
        <v>413</v>
      </c>
      <c r="J24" s="848">
        <v>3698</v>
      </c>
      <c r="K24" s="611">
        <v>58316</v>
      </c>
      <c r="L24" s="546">
        <v>101.3</v>
      </c>
      <c r="M24" s="612">
        <v>930</v>
      </c>
    </row>
    <row r="25" spans="1:13">
      <c r="A25" s="658" t="s">
        <v>813</v>
      </c>
      <c r="B25" s="601"/>
      <c r="C25" s="323"/>
      <c r="D25" s="601"/>
      <c r="E25" s="323"/>
      <c r="F25" s="601"/>
      <c r="G25" s="137"/>
      <c r="H25" s="401"/>
      <c r="I25" s="629"/>
      <c r="J25" s="401"/>
      <c r="K25" s="629"/>
      <c r="L25" s="544"/>
      <c r="M25" s="402"/>
    </row>
    <row r="26" spans="1:13">
      <c r="A26" s="635" t="s">
        <v>814</v>
      </c>
      <c r="B26" s="601"/>
      <c r="C26" s="323"/>
      <c r="D26" s="601"/>
      <c r="E26" s="323"/>
      <c r="F26" s="601"/>
      <c r="G26" s="137"/>
      <c r="H26" s="401"/>
      <c r="I26" s="629"/>
      <c r="J26" s="401"/>
      <c r="K26" s="629"/>
      <c r="L26" s="544"/>
      <c r="M26" s="402"/>
    </row>
    <row r="27" spans="1:13">
      <c r="A27" s="659" t="s">
        <v>819</v>
      </c>
      <c r="B27" s="601">
        <v>15486</v>
      </c>
      <c r="C27" s="323">
        <v>101.5</v>
      </c>
      <c r="D27" s="601">
        <v>3678</v>
      </c>
      <c r="E27" s="323">
        <v>101.3</v>
      </c>
      <c r="F27" s="601" t="s">
        <v>264</v>
      </c>
      <c r="G27" s="137">
        <v>30</v>
      </c>
      <c r="H27" s="401">
        <v>1515</v>
      </c>
      <c r="I27" s="629">
        <v>132</v>
      </c>
      <c r="J27" s="401">
        <v>806</v>
      </c>
      <c r="K27" s="629">
        <v>11808</v>
      </c>
      <c r="L27" s="544">
        <v>101.6</v>
      </c>
      <c r="M27" s="402">
        <v>98</v>
      </c>
    </row>
    <row r="28" spans="1:13">
      <c r="A28" s="659" t="s">
        <v>820</v>
      </c>
      <c r="B28" s="601">
        <v>15229</v>
      </c>
      <c r="C28" s="323">
        <v>101.9</v>
      </c>
      <c r="D28" s="601">
        <v>2964</v>
      </c>
      <c r="E28" s="323">
        <v>101.5</v>
      </c>
      <c r="F28" s="601" t="s">
        <v>264</v>
      </c>
      <c r="G28" s="137">
        <v>25</v>
      </c>
      <c r="H28" s="401">
        <v>1257</v>
      </c>
      <c r="I28" s="629">
        <v>81</v>
      </c>
      <c r="J28" s="401">
        <v>653</v>
      </c>
      <c r="K28" s="629">
        <v>12265</v>
      </c>
      <c r="L28" s="544">
        <v>102</v>
      </c>
      <c r="M28" s="402">
        <v>320</v>
      </c>
    </row>
    <row r="29" spans="1:13">
      <c r="A29" s="659" t="s">
        <v>821</v>
      </c>
      <c r="B29" s="601">
        <v>4331</v>
      </c>
      <c r="C29" s="323">
        <v>100.5</v>
      </c>
      <c r="D29" s="601">
        <v>781</v>
      </c>
      <c r="E29" s="323">
        <v>100.5</v>
      </c>
      <c r="F29" s="601" t="s">
        <v>264</v>
      </c>
      <c r="G29" s="137">
        <v>13</v>
      </c>
      <c r="H29" s="401">
        <v>152</v>
      </c>
      <c r="I29" s="629">
        <v>11</v>
      </c>
      <c r="J29" s="401">
        <v>191</v>
      </c>
      <c r="K29" s="629">
        <v>3550</v>
      </c>
      <c r="L29" s="544">
        <v>100.5</v>
      </c>
      <c r="M29" s="402">
        <v>112</v>
      </c>
    </row>
    <row r="30" spans="1:13">
      <c r="A30" s="659" t="s">
        <v>822</v>
      </c>
      <c r="B30" s="601">
        <v>13055</v>
      </c>
      <c r="C30" s="323">
        <v>101</v>
      </c>
      <c r="D30" s="601">
        <v>2344</v>
      </c>
      <c r="E30" s="323">
        <v>100.8</v>
      </c>
      <c r="F30" s="601" t="s">
        <v>264</v>
      </c>
      <c r="G30" s="137">
        <v>16</v>
      </c>
      <c r="H30" s="401">
        <v>618</v>
      </c>
      <c r="I30" s="629">
        <v>52</v>
      </c>
      <c r="J30" s="401">
        <v>714</v>
      </c>
      <c r="K30" s="629">
        <v>10711</v>
      </c>
      <c r="L30" s="544">
        <v>101.1</v>
      </c>
      <c r="M30" s="402">
        <v>250</v>
      </c>
    </row>
    <row r="31" spans="1:13">
      <c r="A31" s="659" t="s">
        <v>823</v>
      </c>
      <c r="B31" s="601">
        <v>24710</v>
      </c>
      <c r="C31" s="323">
        <v>101.1</v>
      </c>
      <c r="D31" s="601">
        <v>4728</v>
      </c>
      <c r="E31" s="323">
        <v>101.4</v>
      </c>
      <c r="F31" s="601" t="s">
        <v>264</v>
      </c>
      <c r="G31" s="137">
        <v>24</v>
      </c>
      <c r="H31" s="401">
        <v>1494</v>
      </c>
      <c r="I31" s="629">
        <v>137</v>
      </c>
      <c r="J31" s="401">
        <v>1334</v>
      </c>
      <c r="K31" s="629">
        <v>19982</v>
      </c>
      <c r="L31" s="544">
        <v>101.1</v>
      </c>
      <c r="M31" s="402">
        <v>150</v>
      </c>
    </row>
    <row r="32" spans="1:13">
      <c r="A32" s="657" t="s">
        <v>824</v>
      </c>
      <c r="B32" s="678">
        <v>37930</v>
      </c>
      <c r="C32" s="596">
        <v>100.4</v>
      </c>
      <c r="D32" s="678">
        <v>10015</v>
      </c>
      <c r="E32" s="596">
        <v>100.3</v>
      </c>
      <c r="F32" s="678" t="s">
        <v>264</v>
      </c>
      <c r="G32" s="679">
        <v>101</v>
      </c>
      <c r="H32" s="848">
        <v>1949</v>
      </c>
      <c r="I32" s="611">
        <v>287</v>
      </c>
      <c r="J32" s="848">
        <v>2854</v>
      </c>
      <c r="K32" s="611">
        <v>27915</v>
      </c>
      <c r="L32" s="546">
        <v>100.5</v>
      </c>
      <c r="M32" s="612">
        <v>944</v>
      </c>
    </row>
    <row r="33" spans="1:13">
      <c r="A33" s="658" t="s">
        <v>813</v>
      </c>
      <c r="B33" s="601"/>
      <c r="C33" s="323"/>
      <c r="D33" s="601"/>
      <c r="E33" s="323"/>
      <c r="F33" s="601"/>
      <c r="G33" s="137"/>
      <c r="H33" s="401"/>
      <c r="I33" s="629"/>
      <c r="J33" s="401"/>
      <c r="K33" s="629"/>
      <c r="L33" s="544"/>
      <c r="M33" s="402"/>
    </row>
    <row r="34" spans="1:13">
      <c r="A34" s="635" t="s">
        <v>814</v>
      </c>
      <c r="B34" s="601"/>
      <c r="C34" s="323"/>
      <c r="D34" s="601"/>
      <c r="E34" s="323"/>
      <c r="F34" s="601"/>
      <c r="G34" s="137"/>
      <c r="H34" s="401"/>
      <c r="I34" s="629"/>
      <c r="J34" s="401"/>
      <c r="K34" s="629"/>
      <c r="L34" s="544"/>
      <c r="M34" s="402"/>
    </row>
    <row r="35" spans="1:13">
      <c r="A35" s="659" t="s">
        <v>825</v>
      </c>
      <c r="B35" s="601">
        <v>6969</v>
      </c>
      <c r="C35" s="323">
        <v>100.9</v>
      </c>
      <c r="D35" s="601">
        <v>1624</v>
      </c>
      <c r="E35" s="323">
        <v>100.4</v>
      </c>
      <c r="F35" s="601" t="s">
        <v>264</v>
      </c>
      <c r="G35" s="137">
        <v>19</v>
      </c>
      <c r="H35" s="401">
        <v>290</v>
      </c>
      <c r="I35" s="629">
        <v>31</v>
      </c>
      <c r="J35" s="401">
        <v>309</v>
      </c>
      <c r="K35" s="629">
        <v>5345</v>
      </c>
      <c r="L35" s="544">
        <v>101.1</v>
      </c>
      <c r="M35" s="402">
        <v>304</v>
      </c>
    </row>
    <row r="36" spans="1:13">
      <c r="A36" s="659" t="s">
        <v>826</v>
      </c>
      <c r="B36" s="601">
        <v>8620</v>
      </c>
      <c r="C36" s="323">
        <v>100.2</v>
      </c>
      <c r="D36" s="601">
        <v>2020</v>
      </c>
      <c r="E36" s="323">
        <v>100.1</v>
      </c>
      <c r="F36" s="601" t="s">
        <v>264</v>
      </c>
      <c r="G36" s="137">
        <v>24</v>
      </c>
      <c r="H36" s="401">
        <v>317</v>
      </c>
      <c r="I36" s="629">
        <v>61</v>
      </c>
      <c r="J36" s="401">
        <v>629</v>
      </c>
      <c r="K36" s="629">
        <v>6600</v>
      </c>
      <c r="L36" s="544">
        <v>100.2</v>
      </c>
      <c r="M36" s="402">
        <v>161</v>
      </c>
    </row>
    <row r="37" spans="1:13">
      <c r="A37" s="659" t="s">
        <v>827</v>
      </c>
      <c r="B37" s="601">
        <v>9755</v>
      </c>
      <c r="C37" s="323">
        <v>100.6</v>
      </c>
      <c r="D37" s="601">
        <v>2398</v>
      </c>
      <c r="E37" s="323">
        <v>100.1</v>
      </c>
      <c r="F37" s="601" t="s">
        <v>264</v>
      </c>
      <c r="G37" s="137">
        <v>30</v>
      </c>
      <c r="H37" s="401">
        <v>522</v>
      </c>
      <c r="I37" s="629">
        <v>109</v>
      </c>
      <c r="J37" s="401">
        <v>691</v>
      </c>
      <c r="K37" s="629">
        <v>7357</v>
      </c>
      <c r="L37" s="544">
        <v>100.7</v>
      </c>
      <c r="M37" s="402">
        <v>403</v>
      </c>
    </row>
    <row r="38" spans="1:13">
      <c r="A38" s="659" t="s">
        <v>828</v>
      </c>
      <c r="B38" s="690">
        <v>12586</v>
      </c>
      <c r="C38" s="691">
        <v>100.2</v>
      </c>
      <c r="D38" s="690">
        <v>3973</v>
      </c>
      <c r="E38" s="691">
        <v>100.4</v>
      </c>
      <c r="F38" s="601" t="s">
        <v>264</v>
      </c>
      <c r="G38" s="692">
        <v>28</v>
      </c>
      <c r="H38" s="401">
        <v>820</v>
      </c>
      <c r="I38" s="840">
        <v>86</v>
      </c>
      <c r="J38" s="640">
        <v>1225</v>
      </c>
      <c r="K38" s="641">
        <v>8613</v>
      </c>
      <c r="L38" s="544">
        <v>100.1</v>
      </c>
      <c r="M38" s="841">
        <v>76</v>
      </c>
    </row>
    <row r="39" spans="1:13">
      <c r="A39" s="657" t="s">
        <v>829</v>
      </c>
      <c r="B39" s="842">
        <v>40869</v>
      </c>
      <c r="C39" s="843">
        <v>100.5</v>
      </c>
      <c r="D39" s="842">
        <v>10129</v>
      </c>
      <c r="E39" s="843">
        <v>100.8</v>
      </c>
      <c r="F39" s="842" t="s">
        <v>264</v>
      </c>
      <c r="G39" s="842">
        <v>116</v>
      </c>
      <c r="H39" s="844">
        <v>2145</v>
      </c>
      <c r="I39" s="844">
        <v>227</v>
      </c>
      <c r="J39" s="844">
        <v>2160</v>
      </c>
      <c r="K39" s="845">
        <v>30740</v>
      </c>
      <c r="L39" s="546">
        <v>100.4</v>
      </c>
      <c r="M39" s="846">
        <v>500</v>
      </c>
    </row>
    <row r="40" spans="1:13">
      <c r="A40" s="658" t="s">
        <v>813</v>
      </c>
      <c r="B40" s="690"/>
      <c r="C40" s="691"/>
      <c r="D40" s="690"/>
      <c r="E40" s="691"/>
      <c r="F40" s="690"/>
      <c r="G40" s="690"/>
      <c r="H40" s="640"/>
      <c r="I40" s="640"/>
      <c r="J40" s="640"/>
      <c r="K40" s="641"/>
      <c r="L40" s="544"/>
      <c r="M40" s="841"/>
    </row>
    <row r="41" spans="1:13">
      <c r="A41" s="635" t="s">
        <v>814</v>
      </c>
      <c r="B41" s="842"/>
      <c r="C41" s="843"/>
      <c r="D41" s="842"/>
      <c r="E41" s="843"/>
      <c r="F41" s="842"/>
      <c r="G41" s="842"/>
      <c r="H41" s="844"/>
      <c r="I41" s="844"/>
      <c r="J41" s="844"/>
      <c r="K41" s="845"/>
      <c r="L41" s="546"/>
      <c r="M41" s="846"/>
    </row>
    <row r="42" spans="1:13">
      <c r="A42" s="659" t="s">
        <v>830</v>
      </c>
      <c r="B42" s="690">
        <v>8133</v>
      </c>
      <c r="C42" s="691">
        <v>100.1</v>
      </c>
      <c r="D42" s="690">
        <v>2286</v>
      </c>
      <c r="E42" s="691">
        <v>99.9</v>
      </c>
      <c r="F42" s="601" t="s">
        <v>264</v>
      </c>
      <c r="G42" s="690">
        <v>25</v>
      </c>
      <c r="H42" s="640">
        <v>479</v>
      </c>
      <c r="I42" s="640">
        <v>39</v>
      </c>
      <c r="J42" s="640">
        <v>459</v>
      </c>
      <c r="K42" s="641">
        <v>5847</v>
      </c>
      <c r="L42" s="544">
        <v>100.2</v>
      </c>
      <c r="M42" s="841">
        <v>113</v>
      </c>
    </row>
    <row r="43" spans="1:13">
      <c r="A43" s="659" t="s">
        <v>831</v>
      </c>
      <c r="B43" s="690">
        <v>6449</v>
      </c>
      <c r="C43" s="691">
        <v>100.6</v>
      </c>
      <c r="D43" s="690">
        <v>1813</v>
      </c>
      <c r="E43" s="691">
        <v>100.9</v>
      </c>
      <c r="F43" s="690" t="s">
        <v>264</v>
      </c>
      <c r="G43" s="690">
        <v>14</v>
      </c>
      <c r="H43" s="640">
        <v>290</v>
      </c>
      <c r="I43" s="640">
        <v>41</v>
      </c>
      <c r="J43" s="640">
        <v>434</v>
      </c>
      <c r="K43" s="641">
        <v>4636</v>
      </c>
      <c r="L43" s="544">
        <v>100.5</v>
      </c>
      <c r="M43" s="841">
        <v>49</v>
      </c>
    </row>
    <row r="44" spans="1:13">
      <c r="A44" s="659" t="s">
        <v>832</v>
      </c>
      <c r="B44" s="690">
        <v>12033</v>
      </c>
      <c r="C44" s="691">
        <v>100.8</v>
      </c>
      <c r="D44" s="690">
        <v>2383</v>
      </c>
      <c r="E44" s="691">
        <v>101.1</v>
      </c>
      <c r="F44" s="601" t="s">
        <v>264</v>
      </c>
      <c r="G44" s="690">
        <v>24</v>
      </c>
      <c r="H44" s="640">
        <v>561</v>
      </c>
      <c r="I44" s="640">
        <v>43</v>
      </c>
      <c r="J44" s="640">
        <v>557</v>
      </c>
      <c r="K44" s="641">
        <v>9650</v>
      </c>
      <c r="L44" s="544">
        <v>100.7</v>
      </c>
      <c r="M44" s="841">
        <v>207</v>
      </c>
    </row>
    <row r="45" spans="1:13">
      <c r="A45" s="659" t="s">
        <v>833</v>
      </c>
      <c r="B45" s="690">
        <v>3474</v>
      </c>
      <c r="C45" s="691">
        <v>102.1</v>
      </c>
      <c r="D45" s="690">
        <v>998</v>
      </c>
      <c r="E45" s="691">
        <v>102</v>
      </c>
      <c r="F45" s="601" t="s">
        <v>264</v>
      </c>
      <c r="G45" s="690">
        <v>20</v>
      </c>
      <c r="H45" s="640">
        <v>171</v>
      </c>
      <c r="I45" s="640">
        <v>22</v>
      </c>
      <c r="J45" s="640">
        <v>157</v>
      </c>
      <c r="K45" s="641">
        <v>2476</v>
      </c>
      <c r="L45" s="544">
        <v>102.1</v>
      </c>
      <c r="M45" s="841">
        <v>71</v>
      </c>
    </row>
    <row r="46" spans="1:13">
      <c r="A46" s="659" t="s">
        <v>834</v>
      </c>
      <c r="B46" s="690">
        <v>10780</v>
      </c>
      <c r="C46" s="691">
        <v>100.1</v>
      </c>
      <c r="D46" s="690">
        <v>2649</v>
      </c>
      <c r="E46" s="691">
        <v>100.8</v>
      </c>
      <c r="F46" s="601" t="s">
        <v>264</v>
      </c>
      <c r="G46" s="690">
        <v>33</v>
      </c>
      <c r="H46" s="640">
        <v>644</v>
      </c>
      <c r="I46" s="641">
        <v>82</v>
      </c>
      <c r="J46" s="401">
        <v>553</v>
      </c>
      <c r="K46" s="629">
        <v>8131</v>
      </c>
      <c r="L46" s="544">
        <v>99.8</v>
      </c>
      <c r="M46" s="841">
        <v>60</v>
      </c>
    </row>
    <row r="47" spans="1:13">
      <c r="A47" s="703" t="s">
        <v>835</v>
      </c>
      <c r="B47" s="847">
        <v>126726</v>
      </c>
      <c r="C47" s="596">
        <v>100.9</v>
      </c>
      <c r="D47" s="678">
        <v>42008</v>
      </c>
      <c r="E47" s="596">
        <v>100.8</v>
      </c>
      <c r="F47" s="678">
        <v>1</v>
      </c>
      <c r="G47" s="679">
        <v>165</v>
      </c>
      <c r="H47" s="848">
        <v>19253</v>
      </c>
      <c r="I47" s="611">
        <v>2282</v>
      </c>
      <c r="J47" s="848">
        <v>8431</v>
      </c>
      <c r="K47" s="611">
        <v>84718</v>
      </c>
      <c r="L47" s="546">
        <v>100.9</v>
      </c>
      <c r="M47" s="846">
        <v>192</v>
      </c>
    </row>
    <row r="48" spans="1:13">
      <c r="A48" s="701" t="s">
        <v>813</v>
      </c>
      <c r="B48" s="678"/>
      <c r="C48" s="596"/>
      <c r="D48" s="678"/>
      <c r="E48" s="596"/>
      <c r="F48" s="678"/>
      <c r="G48" s="679"/>
      <c r="H48" s="848"/>
      <c r="I48" s="611"/>
      <c r="J48" s="848"/>
      <c r="K48" s="611"/>
      <c r="L48" s="546"/>
      <c r="M48" s="846"/>
    </row>
    <row r="49" spans="1:13">
      <c r="A49" s="319" t="s">
        <v>814</v>
      </c>
      <c r="B49" s="601"/>
      <c r="C49" s="323"/>
      <c r="D49" s="601"/>
      <c r="E49" s="323"/>
      <c r="F49" s="601"/>
      <c r="G49" s="137"/>
      <c r="H49" s="401"/>
      <c r="I49" s="629"/>
      <c r="J49" s="401"/>
      <c r="K49" s="629"/>
      <c r="L49" s="544"/>
      <c r="M49" s="841"/>
    </row>
    <row r="50" spans="1:13">
      <c r="A50" s="702" t="s">
        <v>836</v>
      </c>
      <c r="B50" s="601">
        <v>77786</v>
      </c>
      <c r="C50" s="323">
        <v>101</v>
      </c>
      <c r="D50" s="601">
        <v>25347</v>
      </c>
      <c r="E50" s="323">
        <v>100.8</v>
      </c>
      <c r="F50" s="601">
        <v>1</v>
      </c>
      <c r="G50" s="137">
        <v>90</v>
      </c>
      <c r="H50" s="401">
        <v>11018</v>
      </c>
      <c r="I50" s="629">
        <v>1280</v>
      </c>
      <c r="J50" s="401">
        <v>5007</v>
      </c>
      <c r="K50" s="629">
        <v>52439</v>
      </c>
      <c r="L50" s="544">
        <v>101.1</v>
      </c>
      <c r="M50" s="841">
        <v>101</v>
      </c>
    </row>
    <row r="51" spans="1:13">
      <c r="A51" s="702" t="s">
        <v>837</v>
      </c>
      <c r="B51" s="601">
        <v>40303</v>
      </c>
      <c r="C51" s="323">
        <v>100.8</v>
      </c>
      <c r="D51" s="601">
        <v>12730</v>
      </c>
      <c r="E51" s="323">
        <v>101.1</v>
      </c>
      <c r="F51" s="601" t="s">
        <v>264</v>
      </c>
      <c r="G51" s="137">
        <v>56</v>
      </c>
      <c r="H51" s="401">
        <v>6538</v>
      </c>
      <c r="I51" s="629">
        <v>773</v>
      </c>
      <c r="J51" s="401">
        <v>2778</v>
      </c>
      <c r="K51" s="629">
        <v>27573</v>
      </c>
      <c r="L51" s="544">
        <v>100.6</v>
      </c>
      <c r="M51" s="841">
        <v>81</v>
      </c>
    </row>
    <row r="52" spans="1:13">
      <c r="A52" s="702" t="s">
        <v>838</v>
      </c>
      <c r="B52" s="601">
        <v>8637</v>
      </c>
      <c r="C52" s="323">
        <v>100.3</v>
      </c>
      <c r="D52" s="601">
        <v>3931</v>
      </c>
      <c r="E52" s="323">
        <v>100.1</v>
      </c>
      <c r="F52" s="601" t="s">
        <v>264</v>
      </c>
      <c r="G52" s="137">
        <v>19</v>
      </c>
      <c r="H52" s="401">
        <v>1697</v>
      </c>
      <c r="I52" s="629">
        <v>229</v>
      </c>
      <c r="J52" s="401">
        <v>646</v>
      </c>
      <c r="K52" s="629">
        <v>4706</v>
      </c>
      <c r="L52" s="544">
        <v>100.4</v>
      </c>
      <c r="M52" s="841">
        <v>10</v>
      </c>
    </row>
    <row r="53" spans="1:13">
      <c r="A53" s="1781" t="s">
        <v>909</v>
      </c>
      <c r="B53" s="1781"/>
      <c r="C53" s="1781"/>
      <c r="D53" s="1781"/>
      <c r="E53" s="1781"/>
      <c r="F53" s="1781"/>
      <c r="G53" s="1781"/>
      <c r="H53" s="1781"/>
      <c r="I53" s="1781"/>
      <c r="J53" s="1781"/>
      <c r="K53" s="1781"/>
      <c r="L53" s="1781"/>
      <c r="M53" s="1781"/>
    </row>
    <row r="54" spans="1:13">
      <c r="A54" s="1253" t="s">
        <v>910</v>
      </c>
      <c r="B54" s="1253"/>
      <c r="C54" s="1253"/>
      <c r="D54" s="1253"/>
      <c r="E54" s="1253"/>
      <c r="F54" s="1253"/>
      <c r="G54" s="1253"/>
      <c r="H54" s="1253"/>
      <c r="I54" s="1253"/>
      <c r="J54" s="1253"/>
      <c r="K54" s="1253"/>
      <c r="L54" s="1253"/>
      <c r="M54" s="1253"/>
    </row>
  </sheetData>
  <mergeCells count="23">
    <mergeCell ref="A53:M53"/>
    <mergeCell ref="A54:M54"/>
    <mergeCell ref="M6:M14"/>
    <mergeCell ref="B7:B14"/>
    <mergeCell ref="C7:C14"/>
    <mergeCell ref="E7:E14"/>
    <mergeCell ref="L7:L14"/>
    <mergeCell ref="I8:I14"/>
    <mergeCell ref="A5:A14"/>
    <mergeCell ref="B5:C6"/>
    <mergeCell ref="D5:D14"/>
    <mergeCell ref="K5:K14"/>
    <mergeCell ref="F6:F14"/>
    <mergeCell ref="G6:G14"/>
    <mergeCell ref="H6:H14"/>
    <mergeCell ref="I6:I7"/>
    <mergeCell ref="J6:J14"/>
    <mergeCell ref="A1:G1"/>
    <mergeCell ref="K1:M1"/>
    <mergeCell ref="A2:G2"/>
    <mergeCell ref="K2:M2"/>
    <mergeCell ref="A3:G3"/>
    <mergeCell ref="A4:G4"/>
  </mergeCells>
  <hyperlinks>
    <hyperlink ref="K1:L1" location="'Spis tablic     List of tables'!A81" display="Powrót do spisu tablic"/>
    <hyperlink ref="K2" location="'Spis tablic     List of tables'!A1" display="Return to list tables"/>
    <hyperlink ref="K2:L2" location="'Spis tablic     List of tables'!A81" display="Return to list of tables"/>
    <hyperlink ref="K1:M2" location="'Spis tablic     List of tables'!A84" display="Powrót do spisu tablic"/>
  </hyperlinks>
  <pageMargins left="0.7" right="0.7" top="0.75" bottom="0.75" header="0.3" footer="0.3"/>
  <pageSetup paperSize="9" scale="52"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56"/>
  <sheetViews>
    <sheetView showGridLines="0" zoomScaleNormal="100" workbookViewId="0">
      <selection sqref="A1:H1"/>
    </sheetView>
  </sheetViews>
  <sheetFormatPr defaultRowHeight="15"/>
  <cols>
    <col min="1" max="1" width="25.85546875" style="226" customWidth="1"/>
    <col min="2" max="2" width="11" style="226" customWidth="1"/>
    <col min="3" max="3" width="13.140625" style="226" customWidth="1"/>
    <col min="4" max="4" width="11" style="226" customWidth="1"/>
    <col min="5" max="5" width="15.42578125" style="226" customWidth="1"/>
    <col min="6" max="6" width="12.5703125" style="226" customWidth="1"/>
    <col min="7" max="7" width="13.42578125" style="226" customWidth="1"/>
    <col min="8" max="8" width="13.140625" style="226" customWidth="1"/>
    <col min="9" max="9" width="14.42578125" style="226" customWidth="1"/>
    <col min="10" max="10" width="15" style="226" customWidth="1"/>
    <col min="11" max="11" width="13" style="226" customWidth="1"/>
    <col min="12" max="12" width="15" style="226" customWidth="1"/>
    <col min="13" max="13" width="13.42578125" style="226" customWidth="1"/>
  </cols>
  <sheetData>
    <row r="1" spans="1:13">
      <c r="A1" s="1251" t="s">
        <v>1275</v>
      </c>
      <c r="B1" s="1251"/>
      <c r="C1" s="1251"/>
      <c r="D1" s="1251"/>
      <c r="E1" s="1251"/>
      <c r="F1" s="1251"/>
      <c r="G1" s="1251"/>
      <c r="H1" s="1251"/>
      <c r="I1" s="54"/>
      <c r="J1" s="54"/>
      <c r="K1" s="1371" t="s">
        <v>1</v>
      </c>
      <c r="L1" s="1371"/>
      <c r="M1" s="1371"/>
    </row>
    <row r="2" spans="1:13">
      <c r="A2" s="1776" t="s">
        <v>1258</v>
      </c>
      <c r="B2" s="1776"/>
      <c r="C2" s="1776"/>
      <c r="D2" s="1776"/>
      <c r="E2" s="1776"/>
      <c r="F2" s="1776"/>
      <c r="G2" s="1776"/>
      <c r="H2" s="1776"/>
      <c r="I2" s="54"/>
      <c r="J2" s="54"/>
      <c r="K2" s="1275" t="s">
        <v>3</v>
      </c>
      <c r="L2" s="1275"/>
      <c r="M2" s="1275"/>
    </row>
    <row r="3" spans="1:13">
      <c r="A3" s="1639" t="s">
        <v>1276</v>
      </c>
      <c r="B3" s="1639"/>
      <c r="C3" s="1639"/>
      <c r="D3" s="1639"/>
      <c r="E3" s="1639"/>
      <c r="F3" s="1639"/>
      <c r="G3" s="1639"/>
      <c r="H3" s="1639"/>
      <c r="I3" s="54"/>
      <c r="J3" s="54"/>
      <c r="K3" s="54"/>
      <c r="L3" s="54"/>
      <c r="M3" s="54"/>
    </row>
    <row r="4" spans="1:13">
      <c r="A4" s="1537" t="s">
        <v>1259</v>
      </c>
      <c r="B4" s="1537"/>
      <c r="C4" s="1537"/>
      <c r="D4" s="1537"/>
      <c r="E4" s="1537"/>
      <c r="F4" s="1537"/>
      <c r="G4" s="1537"/>
      <c r="H4" s="1537"/>
      <c r="I4" s="54"/>
      <c r="J4" s="54"/>
      <c r="K4" s="54"/>
      <c r="L4" s="54"/>
      <c r="M4" s="54"/>
    </row>
    <row r="5" spans="1:13">
      <c r="A5" s="1479" t="s">
        <v>906</v>
      </c>
      <c r="B5" s="1282"/>
      <c r="C5" s="1282"/>
      <c r="D5" s="1282"/>
      <c r="E5" s="1282"/>
      <c r="F5" s="1282"/>
      <c r="G5" s="1282"/>
      <c r="H5" s="1282"/>
      <c r="I5" s="1282"/>
      <c r="J5" s="1282"/>
      <c r="K5" s="1282"/>
      <c r="L5" s="1282"/>
      <c r="M5" s="1282"/>
    </row>
    <row r="6" spans="1:13">
      <c r="A6" s="1610"/>
      <c r="B6" s="1233" t="s">
        <v>911</v>
      </c>
      <c r="C6" s="720"/>
      <c r="D6" s="1231" t="s">
        <v>1730</v>
      </c>
      <c r="E6" s="1231" t="s">
        <v>1726</v>
      </c>
      <c r="F6" s="1231" t="s">
        <v>1767</v>
      </c>
      <c r="G6" s="1233" t="s">
        <v>1768</v>
      </c>
      <c r="H6" s="1231" t="s">
        <v>1769</v>
      </c>
      <c r="I6" s="1231" t="s">
        <v>1770</v>
      </c>
      <c r="J6" s="1231" t="s">
        <v>1771</v>
      </c>
      <c r="K6" s="1231" t="s">
        <v>1772</v>
      </c>
      <c r="L6" s="1231" t="s">
        <v>1773</v>
      </c>
      <c r="M6" s="1233" t="s">
        <v>1774</v>
      </c>
    </row>
    <row r="7" spans="1:13">
      <c r="A7" s="1610"/>
      <c r="B7" s="1626"/>
      <c r="C7" s="1231" t="s">
        <v>1766</v>
      </c>
      <c r="D7" s="1232"/>
      <c r="E7" s="1232"/>
      <c r="F7" s="1232"/>
      <c r="G7" s="1626"/>
      <c r="H7" s="1232"/>
      <c r="I7" s="1232"/>
      <c r="J7" s="1232"/>
      <c r="K7" s="1232"/>
      <c r="L7" s="1232"/>
      <c r="M7" s="1626"/>
    </row>
    <row r="8" spans="1:13">
      <c r="A8" s="1610"/>
      <c r="B8" s="1626"/>
      <c r="C8" s="1232"/>
      <c r="D8" s="1232"/>
      <c r="E8" s="1232"/>
      <c r="F8" s="1232"/>
      <c r="G8" s="1626"/>
      <c r="H8" s="1232"/>
      <c r="I8" s="1232"/>
      <c r="J8" s="1232"/>
      <c r="K8" s="1232"/>
      <c r="L8" s="1232"/>
      <c r="M8" s="1626"/>
    </row>
    <row r="9" spans="1:13">
      <c r="A9" s="1610"/>
      <c r="B9" s="1626"/>
      <c r="C9" s="1232"/>
      <c r="D9" s="1232"/>
      <c r="E9" s="1232"/>
      <c r="F9" s="1232"/>
      <c r="G9" s="1626"/>
      <c r="H9" s="1232"/>
      <c r="I9" s="1232"/>
      <c r="J9" s="1232"/>
      <c r="K9" s="1232"/>
      <c r="L9" s="1232"/>
      <c r="M9" s="1626"/>
    </row>
    <row r="10" spans="1:13">
      <c r="A10" s="1610"/>
      <c r="B10" s="1626"/>
      <c r="C10" s="1232"/>
      <c r="D10" s="1232"/>
      <c r="E10" s="1232"/>
      <c r="F10" s="1232"/>
      <c r="G10" s="1626"/>
      <c r="H10" s="1232"/>
      <c r="I10" s="1232"/>
      <c r="J10" s="1232"/>
      <c r="K10" s="1232"/>
      <c r="L10" s="1232"/>
      <c r="M10" s="1626"/>
    </row>
    <row r="11" spans="1:13">
      <c r="A11" s="1610"/>
      <c r="B11" s="1626"/>
      <c r="C11" s="1232"/>
      <c r="D11" s="1232"/>
      <c r="E11" s="1232"/>
      <c r="F11" s="1232"/>
      <c r="G11" s="1626"/>
      <c r="H11" s="1232"/>
      <c r="I11" s="1232"/>
      <c r="J11" s="1232"/>
      <c r="K11" s="1232"/>
      <c r="L11" s="1232"/>
      <c r="M11" s="1626"/>
    </row>
    <row r="12" spans="1:13">
      <c r="A12" s="1610"/>
      <c r="B12" s="1626"/>
      <c r="C12" s="1232"/>
      <c r="D12" s="1232"/>
      <c r="E12" s="1232"/>
      <c r="F12" s="1232"/>
      <c r="G12" s="1626"/>
      <c r="H12" s="1232"/>
      <c r="I12" s="1232"/>
      <c r="J12" s="1232"/>
      <c r="K12" s="1232"/>
      <c r="L12" s="1232"/>
      <c r="M12" s="1626"/>
    </row>
    <row r="13" spans="1:13">
      <c r="A13" s="1610"/>
      <c r="B13" s="1626"/>
      <c r="C13" s="1232"/>
      <c r="D13" s="1232"/>
      <c r="E13" s="1232"/>
      <c r="F13" s="1232"/>
      <c r="G13" s="1626"/>
      <c r="H13" s="1232"/>
      <c r="I13" s="1232"/>
      <c r="J13" s="1232"/>
      <c r="K13" s="1232"/>
      <c r="L13" s="1232"/>
      <c r="M13" s="1626"/>
    </row>
    <row r="14" spans="1:13">
      <c r="A14" s="316"/>
      <c r="B14" s="633"/>
      <c r="C14" s="721"/>
      <c r="D14" s="633"/>
      <c r="E14" s="633"/>
      <c r="F14" s="633"/>
      <c r="G14" s="633"/>
      <c r="H14" s="633"/>
      <c r="I14" s="633"/>
      <c r="J14" s="633"/>
      <c r="K14" s="633"/>
      <c r="L14" s="633"/>
      <c r="M14" s="634"/>
    </row>
    <row r="15" spans="1:13">
      <c r="A15" s="703" t="s">
        <v>810</v>
      </c>
      <c r="B15" s="849">
        <v>24711</v>
      </c>
      <c r="C15" s="722">
        <v>24055</v>
      </c>
      <c r="D15" s="723">
        <v>34815</v>
      </c>
      <c r="E15" s="849">
        <v>42198</v>
      </c>
      <c r="F15" s="723">
        <v>16917</v>
      </c>
      <c r="G15" s="849">
        <v>13220</v>
      </c>
      <c r="H15" s="723">
        <v>8320</v>
      </c>
      <c r="I15" s="849">
        <v>7067</v>
      </c>
      <c r="J15" s="723">
        <v>3507</v>
      </c>
      <c r="K15" s="849">
        <v>24850</v>
      </c>
      <c r="L15" s="723">
        <v>7006</v>
      </c>
      <c r="M15" s="724">
        <v>2325</v>
      </c>
    </row>
    <row r="16" spans="1:13">
      <c r="A16" s="701" t="s">
        <v>811</v>
      </c>
      <c r="B16" s="850"/>
      <c r="C16" s="725"/>
      <c r="D16" s="726"/>
      <c r="E16" s="850"/>
      <c r="F16" s="726"/>
      <c r="G16" s="850"/>
      <c r="H16" s="726"/>
      <c r="I16" s="850"/>
      <c r="J16" s="726"/>
      <c r="K16" s="850"/>
      <c r="L16" s="726"/>
      <c r="M16" s="727"/>
    </row>
    <row r="17" spans="1:13">
      <c r="A17" s="703" t="s">
        <v>812</v>
      </c>
      <c r="B17" s="851">
        <v>1923</v>
      </c>
      <c r="C17" s="728">
        <v>1860</v>
      </c>
      <c r="D17" s="729">
        <v>3763</v>
      </c>
      <c r="E17" s="851">
        <v>3745</v>
      </c>
      <c r="F17" s="729">
        <v>1246</v>
      </c>
      <c r="G17" s="851">
        <v>467</v>
      </c>
      <c r="H17" s="729">
        <v>267</v>
      </c>
      <c r="I17" s="851">
        <v>375</v>
      </c>
      <c r="J17" s="729">
        <v>123</v>
      </c>
      <c r="K17" s="851">
        <v>1183</v>
      </c>
      <c r="L17" s="729">
        <v>448</v>
      </c>
      <c r="M17" s="730">
        <v>151</v>
      </c>
    </row>
    <row r="18" spans="1:13">
      <c r="A18" s="701" t="s">
        <v>813</v>
      </c>
      <c r="B18" s="851"/>
      <c r="C18" s="728"/>
      <c r="D18" s="729"/>
      <c r="E18" s="851"/>
      <c r="F18" s="729"/>
      <c r="G18" s="851"/>
      <c r="H18" s="729"/>
      <c r="I18" s="851"/>
      <c r="J18" s="729"/>
      <c r="K18" s="851"/>
      <c r="L18" s="729"/>
      <c r="M18" s="730"/>
    </row>
    <row r="19" spans="1:13">
      <c r="A19" s="319" t="s">
        <v>814</v>
      </c>
      <c r="B19" s="850"/>
      <c r="C19" s="725"/>
      <c r="D19" s="726"/>
      <c r="E19" s="850"/>
      <c r="F19" s="726"/>
      <c r="G19" s="850"/>
      <c r="H19" s="726"/>
      <c r="I19" s="850"/>
      <c r="J19" s="726"/>
      <c r="K19" s="850"/>
      <c r="L19" s="726"/>
      <c r="M19" s="727"/>
    </row>
    <row r="20" spans="1:13">
      <c r="A20" s="702" t="s">
        <v>815</v>
      </c>
      <c r="B20" s="850">
        <v>903</v>
      </c>
      <c r="C20" s="725">
        <v>881</v>
      </c>
      <c r="D20" s="726">
        <v>1534</v>
      </c>
      <c r="E20" s="850">
        <v>1747</v>
      </c>
      <c r="F20" s="726">
        <v>477</v>
      </c>
      <c r="G20" s="850">
        <v>204</v>
      </c>
      <c r="H20" s="726">
        <v>134</v>
      </c>
      <c r="I20" s="850">
        <v>157</v>
      </c>
      <c r="J20" s="726">
        <v>51</v>
      </c>
      <c r="K20" s="850">
        <v>594</v>
      </c>
      <c r="L20" s="726">
        <v>191</v>
      </c>
      <c r="M20" s="727">
        <v>61</v>
      </c>
    </row>
    <row r="21" spans="1:13">
      <c r="A21" s="702" t="s">
        <v>816</v>
      </c>
      <c r="B21" s="850">
        <v>369</v>
      </c>
      <c r="C21" s="725">
        <v>350</v>
      </c>
      <c r="D21" s="726">
        <v>749</v>
      </c>
      <c r="E21" s="850">
        <v>1036</v>
      </c>
      <c r="F21" s="726">
        <v>301</v>
      </c>
      <c r="G21" s="850">
        <v>93</v>
      </c>
      <c r="H21" s="726">
        <v>46</v>
      </c>
      <c r="I21" s="850">
        <v>130</v>
      </c>
      <c r="J21" s="726">
        <v>25</v>
      </c>
      <c r="K21" s="850">
        <v>269</v>
      </c>
      <c r="L21" s="726">
        <v>95</v>
      </c>
      <c r="M21" s="727">
        <v>36</v>
      </c>
    </row>
    <row r="22" spans="1:13">
      <c r="A22" s="702" t="s">
        <v>817</v>
      </c>
      <c r="B22" s="850">
        <v>651</v>
      </c>
      <c r="C22" s="725">
        <v>629</v>
      </c>
      <c r="D22" s="726">
        <v>1480</v>
      </c>
      <c r="E22" s="850">
        <v>962</v>
      </c>
      <c r="F22" s="726">
        <v>468</v>
      </c>
      <c r="G22" s="850">
        <v>170</v>
      </c>
      <c r="H22" s="726">
        <v>87</v>
      </c>
      <c r="I22" s="850">
        <v>88</v>
      </c>
      <c r="J22" s="726">
        <v>47</v>
      </c>
      <c r="K22" s="850">
        <v>320</v>
      </c>
      <c r="L22" s="726">
        <v>162</v>
      </c>
      <c r="M22" s="727">
        <v>54</v>
      </c>
    </row>
    <row r="23" spans="1:13">
      <c r="A23" s="703" t="s">
        <v>818</v>
      </c>
      <c r="B23" s="851">
        <v>7830</v>
      </c>
      <c r="C23" s="728">
        <v>7626</v>
      </c>
      <c r="D23" s="729">
        <v>11460</v>
      </c>
      <c r="E23" s="851">
        <v>10453</v>
      </c>
      <c r="F23" s="729">
        <v>4040</v>
      </c>
      <c r="G23" s="851">
        <v>6425</v>
      </c>
      <c r="H23" s="729">
        <v>1574</v>
      </c>
      <c r="I23" s="851">
        <v>1377</v>
      </c>
      <c r="J23" s="729">
        <v>687</v>
      </c>
      <c r="K23" s="851">
        <v>4843</v>
      </c>
      <c r="L23" s="729">
        <v>1797</v>
      </c>
      <c r="M23" s="730">
        <v>566</v>
      </c>
    </row>
    <row r="24" spans="1:13">
      <c r="A24" s="701" t="s">
        <v>813</v>
      </c>
      <c r="B24" s="851"/>
      <c r="C24" s="728"/>
      <c r="D24" s="729"/>
      <c r="E24" s="851"/>
      <c r="F24" s="729"/>
      <c r="G24" s="851"/>
      <c r="H24" s="729"/>
      <c r="I24" s="851"/>
      <c r="J24" s="729"/>
      <c r="K24" s="851"/>
      <c r="L24" s="729"/>
      <c r="M24" s="730"/>
    </row>
    <row r="25" spans="1:13">
      <c r="A25" s="319" t="s">
        <v>814</v>
      </c>
      <c r="B25" s="851"/>
      <c r="C25" s="728"/>
      <c r="D25" s="729"/>
      <c r="E25" s="851"/>
      <c r="F25" s="729"/>
      <c r="G25" s="851"/>
      <c r="H25" s="729"/>
      <c r="I25" s="851"/>
      <c r="J25" s="729"/>
      <c r="K25" s="851"/>
      <c r="L25" s="729"/>
      <c r="M25" s="730"/>
    </row>
    <row r="26" spans="1:13">
      <c r="A26" s="702" t="s">
        <v>819</v>
      </c>
      <c r="B26" s="850">
        <v>1728</v>
      </c>
      <c r="C26" s="725">
        <v>1694</v>
      </c>
      <c r="D26" s="726">
        <v>1954</v>
      </c>
      <c r="E26" s="850">
        <v>2222</v>
      </c>
      <c r="F26" s="726">
        <v>1189</v>
      </c>
      <c r="G26" s="850">
        <v>269</v>
      </c>
      <c r="H26" s="726">
        <v>422</v>
      </c>
      <c r="I26" s="850">
        <v>367</v>
      </c>
      <c r="J26" s="726">
        <v>178</v>
      </c>
      <c r="K26" s="850">
        <v>1302</v>
      </c>
      <c r="L26" s="726">
        <v>426</v>
      </c>
      <c r="M26" s="727">
        <v>122</v>
      </c>
    </row>
    <row r="27" spans="1:13">
      <c r="A27" s="702" t="s">
        <v>820</v>
      </c>
      <c r="B27" s="850">
        <v>1567</v>
      </c>
      <c r="C27" s="725">
        <v>1501</v>
      </c>
      <c r="D27" s="726">
        <v>3456</v>
      </c>
      <c r="E27" s="850">
        <v>2249</v>
      </c>
      <c r="F27" s="726">
        <v>780</v>
      </c>
      <c r="G27" s="850">
        <v>353</v>
      </c>
      <c r="H27" s="726">
        <v>311</v>
      </c>
      <c r="I27" s="850">
        <v>232</v>
      </c>
      <c r="J27" s="726">
        <v>144</v>
      </c>
      <c r="K27" s="850">
        <v>1015</v>
      </c>
      <c r="L27" s="726">
        <v>390</v>
      </c>
      <c r="M27" s="727">
        <v>136</v>
      </c>
    </row>
    <row r="28" spans="1:13">
      <c r="A28" s="702" t="s">
        <v>821</v>
      </c>
      <c r="B28" s="850">
        <v>474</v>
      </c>
      <c r="C28" s="725">
        <v>464</v>
      </c>
      <c r="D28" s="726">
        <v>609</v>
      </c>
      <c r="E28" s="850">
        <v>620</v>
      </c>
      <c r="F28" s="726">
        <v>199</v>
      </c>
      <c r="G28" s="850">
        <v>801</v>
      </c>
      <c r="H28" s="726">
        <v>52</v>
      </c>
      <c r="I28" s="850">
        <v>57</v>
      </c>
      <c r="J28" s="726">
        <v>18</v>
      </c>
      <c r="K28" s="850">
        <v>163</v>
      </c>
      <c r="L28" s="726">
        <v>77</v>
      </c>
      <c r="M28" s="727">
        <v>37</v>
      </c>
    </row>
    <row r="29" spans="1:13">
      <c r="A29" s="702" t="s">
        <v>822</v>
      </c>
      <c r="B29" s="850">
        <v>880</v>
      </c>
      <c r="C29" s="725">
        <v>860</v>
      </c>
      <c r="D29" s="726">
        <v>1252</v>
      </c>
      <c r="E29" s="850">
        <v>1486</v>
      </c>
      <c r="F29" s="726">
        <v>552</v>
      </c>
      <c r="G29" s="850">
        <v>4116</v>
      </c>
      <c r="H29" s="726">
        <v>187</v>
      </c>
      <c r="I29" s="850">
        <v>158</v>
      </c>
      <c r="J29" s="726">
        <v>89</v>
      </c>
      <c r="K29" s="850">
        <v>614</v>
      </c>
      <c r="L29" s="726">
        <v>251</v>
      </c>
      <c r="M29" s="727">
        <v>91</v>
      </c>
    </row>
    <row r="30" spans="1:13">
      <c r="A30" s="702" t="s">
        <v>823</v>
      </c>
      <c r="B30" s="852">
        <v>3181</v>
      </c>
      <c r="C30" s="731">
        <v>3107</v>
      </c>
      <c r="D30" s="732">
        <v>4189</v>
      </c>
      <c r="E30" s="852">
        <v>3876</v>
      </c>
      <c r="F30" s="732">
        <v>1320</v>
      </c>
      <c r="G30" s="852">
        <v>886</v>
      </c>
      <c r="H30" s="732">
        <v>602</v>
      </c>
      <c r="I30" s="852">
        <v>563</v>
      </c>
      <c r="J30" s="732">
        <v>258</v>
      </c>
      <c r="K30" s="852">
        <v>1749</v>
      </c>
      <c r="L30" s="732">
        <v>653</v>
      </c>
      <c r="M30" s="733">
        <v>180</v>
      </c>
    </row>
    <row r="31" spans="1:13">
      <c r="A31" s="703" t="s">
        <v>824</v>
      </c>
      <c r="B31" s="849">
        <v>2816</v>
      </c>
      <c r="C31" s="722">
        <v>2697</v>
      </c>
      <c r="D31" s="723">
        <v>4702</v>
      </c>
      <c r="E31" s="849">
        <v>6218</v>
      </c>
      <c r="F31" s="723">
        <v>1985</v>
      </c>
      <c r="G31" s="849">
        <v>2603</v>
      </c>
      <c r="H31" s="723">
        <v>520</v>
      </c>
      <c r="I31" s="849">
        <v>812</v>
      </c>
      <c r="J31" s="723">
        <v>401</v>
      </c>
      <c r="K31" s="849">
        <v>2256</v>
      </c>
      <c r="L31" s="723">
        <v>765</v>
      </c>
      <c r="M31" s="724">
        <v>314</v>
      </c>
    </row>
    <row r="32" spans="1:13">
      <c r="A32" s="701" t="s">
        <v>813</v>
      </c>
      <c r="B32" s="852"/>
      <c r="C32" s="731"/>
      <c r="D32" s="732"/>
      <c r="E32" s="852"/>
      <c r="F32" s="732"/>
      <c r="G32" s="852"/>
      <c r="H32" s="732"/>
      <c r="I32" s="852"/>
      <c r="J32" s="732"/>
      <c r="K32" s="852"/>
      <c r="L32" s="732"/>
      <c r="M32" s="733"/>
    </row>
    <row r="33" spans="1:13">
      <c r="A33" s="319" t="s">
        <v>814</v>
      </c>
      <c r="B33" s="852"/>
      <c r="C33" s="731"/>
      <c r="D33" s="732"/>
      <c r="E33" s="852"/>
      <c r="F33" s="732"/>
      <c r="G33" s="852"/>
      <c r="H33" s="732"/>
      <c r="I33" s="852"/>
      <c r="J33" s="732"/>
      <c r="K33" s="852"/>
      <c r="L33" s="732"/>
      <c r="M33" s="733"/>
    </row>
    <row r="34" spans="1:13">
      <c r="A34" s="702" t="s">
        <v>825</v>
      </c>
      <c r="B34" s="852">
        <v>685</v>
      </c>
      <c r="C34" s="731">
        <v>659</v>
      </c>
      <c r="D34" s="732">
        <v>1323</v>
      </c>
      <c r="E34" s="852">
        <v>1110</v>
      </c>
      <c r="F34" s="732">
        <v>348</v>
      </c>
      <c r="G34" s="852">
        <v>140</v>
      </c>
      <c r="H34" s="732">
        <v>71</v>
      </c>
      <c r="I34" s="852">
        <v>110</v>
      </c>
      <c r="J34" s="732">
        <v>38</v>
      </c>
      <c r="K34" s="852">
        <v>373</v>
      </c>
      <c r="L34" s="732">
        <v>114</v>
      </c>
      <c r="M34" s="733">
        <v>43</v>
      </c>
    </row>
    <row r="35" spans="1:13">
      <c r="A35" s="702" t="s">
        <v>826</v>
      </c>
      <c r="B35" s="852">
        <v>725</v>
      </c>
      <c r="C35" s="731">
        <v>692</v>
      </c>
      <c r="D35" s="732">
        <v>1259</v>
      </c>
      <c r="E35" s="852">
        <v>1422</v>
      </c>
      <c r="F35" s="732">
        <v>387</v>
      </c>
      <c r="G35" s="852">
        <v>1016</v>
      </c>
      <c r="H35" s="732">
        <v>93</v>
      </c>
      <c r="I35" s="852">
        <v>131</v>
      </c>
      <c r="J35" s="732">
        <v>38</v>
      </c>
      <c r="K35" s="852">
        <v>443</v>
      </c>
      <c r="L35" s="732">
        <v>189</v>
      </c>
      <c r="M35" s="733">
        <v>71</v>
      </c>
    </row>
    <row r="36" spans="1:13">
      <c r="A36" s="702" t="s">
        <v>827</v>
      </c>
      <c r="B36" s="850">
        <v>736</v>
      </c>
      <c r="C36" s="725">
        <v>703</v>
      </c>
      <c r="D36" s="726">
        <v>1199</v>
      </c>
      <c r="E36" s="850">
        <v>1580</v>
      </c>
      <c r="F36" s="726">
        <v>530</v>
      </c>
      <c r="G36" s="850">
        <v>896</v>
      </c>
      <c r="H36" s="726">
        <v>116</v>
      </c>
      <c r="I36" s="850">
        <v>188</v>
      </c>
      <c r="J36" s="726">
        <v>97</v>
      </c>
      <c r="K36" s="850">
        <v>483</v>
      </c>
      <c r="L36" s="726">
        <v>233</v>
      </c>
      <c r="M36" s="727">
        <v>83</v>
      </c>
    </row>
    <row r="37" spans="1:13">
      <c r="A37" s="702" t="s">
        <v>828</v>
      </c>
      <c r="B37" s="850">
        <v>670</v>
      </c>
      <c r="C37" s="725">
        <v>643</v>
      </c>
      <c r="D37" s="726">
        <v>921</v>
      </c>
      <c r="E37" s="850">
        <v>2106</v>
      </c>
      <c r="F37" s="726">
        <v>720</v>
      </c>
      <c r="G37" s="850">
        <v>551</v>
      </c>
      <c r="H37" s="726">
        <v>240</v>
      </c>
      <c r="I37" s="850">
        <v>383</v>
      </c>
      <c r="J37" s="726">
        <v>228</v>
      </c>
      <c r="K37" s="850">
        <v>957</v>
      </c>
      <c r="L37" s="726">
        <v>229</v>
      </c>
      <c r="M37" s="727">
        <v>117</v>
      </c>
    </row>
    <row r="38" spans="1:13">
      <c r="A38" s="703" t="s">
        <v>829</v>
      </c>
      <c r="B38" s="849">
        <v>3438</v>
      </c>
      <c r="C38" s="734">
        <v>3337</v>
      </c>
      <c r="D38" s="735">
        <v>6223</v>
      </c>
      <c r="E38" s="735">
        <v>7639</v>
      </c>
      <c r="F38" s="735">
        <v>2731</v>
      </c>
      <c r="G38" s="735">
        <v>770</v>
      </c>
      <c r="H38" s="735">
        <v>576</v>
      </c>
      <c r="I38" s="735">
        <v>985</v>
      </c>
      <c r="J38" s="735">
        <v>255</v>
      </c>
      <c r="K38" s="735">
        <v>2388</v>
      </c>
      <c r="L38" s="735">
        <v>915</v>
      </c>
      <c r="M38" s="736">
        <v>277</v>
      </c>
    </row>
    <row r="39" spans="1:13">
      <c r="A39" s="701" t="s">
        <v>813</v>
      </c>
      <c r="B39" s="852"/>
      <c r="C39" s="737"/>
      <c r="D39" s="738"/>
      <c r="E39" s="738"/>
      <c r="F39" s="738"/>
      <c r="G39" s="738"/>
      <c r="H39" s="738"/>
      <c r="I39" s="738"/>
      <c r="J39" s="738"/>
      <c r="K39" s="738"/>
      <c r="L39" s="738"/>
      <c r="M39" s="739"/>
    </row>
    <row r="40" spans="1:13">
      <c r="A40" s="319" t="s">
        <v>814</v>
      </c>
      <c r="B40" s="851"/>
      <c r="C40" s="740"/>
      <c r="D40" s="741"/>
      <c r="E40" s="741"/>
      <c r="F40" s="741"/>
      <c r="G40" s="741"/>
      <c r="H40" s="741"/>
      <c r="I40" s="741"/>
      <c r="J40" s="741"/>
      <c r="K40" s="741"/>
      <c r="L40" s="741"/>
      <c r="M40" s="742"/>
    </row>
    <row r="41" spans="1:13">
      <c r="A41" s="702" t="s">
        <v>830</v>
      </c>
      <c r="B41" s="852">
        <v>621</v>
      </c>
      <c r="C41" s="737">
        <v>606</v>
      </c>
      <c r="D41" s="738">
        <v>822</v>
      </c>
      <c r="E41" s="738">
        <v>1447</v>
      </c>
      <c r="F41" s="738">
        <v>744</v>
      </c>
      <c r="G41" s="738">
        <v>162</v>
      </c>
      <c r="H41" s="738">
        <v>108</v>
      </c>
      <c r="I41" s="738">
        <v>204</v>
      </c>
      <c r="J41" s="738">
        <v>58</v>
      </c>
      <c r="K41" s="738">
        <v>498</v>
      </c>
      <c r="L41" s="738">
        <v>189</v>
      </c>
      <c r="M41" s="739">
        <v>49</v>
      </c>
    </row>
    <row r="42" spans="1:13">
      <c r="A42" s="702" t="s">
        <v>831</v>
      </c>
      <c r="B42" s="852">
        <v>549</v>
      </c>
      <c r="C42" s="737">
        <v>530</v>
      </c>
      <c r="D42" s="738">
        <v>798</v>
      </c>
      <c r="E42" s="738">
        <v>1113</v>
      </c>
      <c r="F42" s="738">
        <v>384</v>
      </c>
      <c r="G42" s="738">
        <v>144</v>
      </c>
      <c r="H42" s="738">
        <v>70</v>
      </c>
      <c r="I42" s="738">
        <v>159</v>
      </c>
      <c r="J42" s="738">
        <v>57</v>
      </c>
      <c r="K42" s="738">
        <v>407</v>
      </c>
      <c r="L42" s="738">
        <v>170</v>
      </c>
      <c r="M42" s="739">
        <v>52</v>
      </c>
    </row>
    <row r="43" spans="1:13">
      <c r="A43" s="702" t="s">
        <v>832</v>
      </c>
      <c r="B43" s="852">
        <v>1029</v>
      </c>
      <c r="C43" s="737">
        <v>994</v>
      </c>
      <c r="D43" s="738">
        <v>2158</v>
      </c>
      <c r="E43" s="738">
        <v>2728</v>
      </c>
      <c r="F43" s="738">
        <v>732</v>
      </c>
      <c r="G43" s="738">
        <v>208</v>
      </c>
      <c r="H43" s="738">
        <v>156</v>
      </c>
      <c r="I43" s="738">
        <v>284</v>
      </c>
      <c r="J43" s="738">
        <v>55</v>
      </c>
      <c r="K43" s="738">
        <v>651</v>
      </c>
      <c r="L43" s="738">
        <v>245</v>
      </c>
      <c r="M43" s="739">
        <v>67</v>
      </c>
    </row>
    <row r="44" spans="1:13">
      <c r="A44" s="702" t="s">
        <v>833</v>
      </c>
      <c r="B44" s="853">
        <v>255</v>
      </c>
      <c r="C44" s="743">
        <v>245</v>
      </c>
      <c r="D44" s="744">
        <v>642</v>
      </c>
      <c r="E44" s="744">
        <v>559</v>
      </c>
      <c r="F44" s="744">
        <v>158</v>
      </c>
      <c r="G44" s="744">
        <v>60</v>
      </c>
      <c r="H44" s="738">
        <v>37</v>
      </c>
      <c r="I44" s="739">
        <v>100</v>
      </c>
      <c r="J44" s="852">
        <v>19</v>
      </c>
      <c r="K44" s="732">
        <v>155</v>
      </c>
      <c r="L44" s="852">
        <v>86</v>
      </c>
      <c r="M44" s="733">
        <v>20</v>
      </c>
    </row>
    <row r="45" spans="1:13">
      <c r="A45" s="702" t="s">
        <v>834</v>
      </c>
      <c r="B45" s="854">
        <v>984</v>
      </c>
      <c r="C45" s="745">
        <v>962</v>
      </c>
      <c r="D45" s="854">
        <v>1803</v>
      </c>
      <c r="E45" s="745">
        <v>1792</v>
      </c>
      <c r="F45" s="854">
        <v>713</v>
      </c>
      <c r="G45" s="745">
        <v>196</v>
      </c>
      <c r="H45" s="850">
        <v>205</v>
      </c>
      <c r="I45" s="726">
        <v>238</v>
      </c>
      <c r="J45" s="850">
        <v>66</v>
      </c>
      <c r="K45" s="726">
        <v>677</v>
      </c>
      <c r="L45" s="850">
        <v>225</v>
      </c>
      <c r="M45" s="727">
        <v>89</v>
      </c>
    </row>
    <row r="46" spans="1:13">
      <c r="A46" s="703" t="s">
        <v>835</v>
      </c>
      <c r="B46" s="855">
        <v>8704</v>
      </c>
      <c r="C46" s="746">
        <v>8535</v>
      </c>
      <c r="D46" s="855">
        <v>8667</v>
      </c>
      <c r="E46" s="746">
        <v>14143</v>
      </c>
      <c r="F46" s="855">
        <v>6915</v>
      </c>
      <c r="G46" s="746">
        <v>2955</v>
      </c>
      <c r="H46" s="851">
        <v>5383</v>
      </c>
      <c r="I46" s="729">
        <v>3518</v>
      </c>
      <c r="J46" s="851">
        <v>2041</v>
      </c>
      <c r="K46" s="729">
        <v>14180</v>
      </c>
      <c r="L46" s="851">
        <v>3081</v>
      </c>
      <c r="M46" s="730">
        <v>1017</v>
      </c>
    </row>
    <row r="47" spans="1:13">
      <c r="A47" s="701" t="s">
        <v>813</v>
      </c>
      <c r="B47" s="856"/>
      <c r="C47" s="747"/>
      <c r="D47" s="856"/>
      <c r="E47" s="747"/>
      <c r="F47" s="856"/>
      <c r="G47" s="747"/>
      <c r="H47" s="849"/>
      <c r="I47" s="723"/>
      <c r="J47" s="849"/>
      <c r="K47" s="723"/>
      <c r="L47" s="849"/>
      <c r="M47" s="724"/>
    </row>
    <row r="48" spans="1:13">
      <c r="A48" s="319" t="s">
        <v>814</v>
      </c>
      <c r="B48" s="853"/>
      <c r="C48" s="748"/>
      <c r="D48" s="853"/>
      <c r="E48" s="748"/>
      <c r="F48" s="853"/>
      <c r="G48" s="748"/>
      <c r="H48" s="852"/>
      <c r="I48" s="732"/>
      <c r="J48" s="852"/>
      <c r="K48" s="732"/>
      <c r="L48" s="852"/>
      <c r="M48" s="733"/>
    </row>
    <row r="49" spans="1:13">
      <c r="A49" s="702" t="s">
        <v>836</v>
      </c>
      <c r="B49" s="854">
        <v>5169</v>
      </c>
      <c r="C49" s="745">
        <v>5058</v>
      </c>
      <c r="D49" s="854">
        <v>5509</v>
      </c>
      <c r="E49" s="745">
        <v>8656</v>
      </c>
      <c r="F49" s="854">
        <v>4285</v>
      </c>
      <c r="G49" s="745">
        <v>1649</v>
      </c>
      <c r="H49" s="850">
        <v>3626</v>
      </c>
      <c r="I49" s="726">
        <v>2133</v>
      </c>
      <c r="J49" s="850">
        <v>1121</v>
      </c>
      <c r="K49" s="726">
        <v>8800</v>
      </c>
      <c r="L49" s="850">
        <v>1848</v>
      </c>
      <c r="M49" s="727">
        <v>629</v>
      </c>
    </row>
    <row r="50" spans="1:13">
      <c r="A50" s="702" t="s">
        <v>837</v>
      </c>
      <c r="B50" s="853">
        <v>3185</v>
      </c>
      <c r="C50" s="748">
        <v>3135</v>
      </c>
      <c r="D50" s="853">
        <v>2765</v>
      </c>
      <c r="E50" s="748">
        <v>4693</v>
      </c>
      <c r="F50" s="853">
        <v>2310</v>
      </c>
      <c r="G50" s="748">
        <v>1050</v>
      </c>
      <c r="H50" s="852">
        <v>1509</v>
      </c>
      <c r="I50" s="732">
        <v>1192</v>
      </c>
      <c r="J50" s="852">
        <v>753</v>
      </c>
      <c r="K50" s="732">
        <v>4417</v>
      </c>
      <c r="L50" s="852">
        <v>1057</v>
      </c>
      <c r="M50" s="733">
        <v>318</v>
      </c>
    </row>
    <row r="51" spans="1:13">
      <c r="A51" s="702" t="s">
        <v>838</v>
      </c>
      <c r="B51" s="853">
        <v>350</v>
      </c>
      <c r="C51" s="748">
        <v>342</v>
      </c>
      <c r="D51" s="853">
        <v>393</v>
      </c>
      <c r="E51" s="748">
        <v>794</v>
      </c>
      <c r="F51" s="853">
        <v>320</v>
      </c>
      <c r="G51" s="748">
        <v>256</v>
      </c>
      <c r="H51" s="852">
        <v>248</v>
      </c>
      <c r="I51" s="732">
        <v>193</v>
      </c>
      <c r="J51" s="852">
        <v>167</v>
      </c>
      <c r="K51" s="732">
        <v>963</v>
      </c>
      <c r="L51" s="852">
        <v>176</v>
      </c>
      <c r="M51" s="733">
        <v>70</v>
      </c>
    </row>
    <row r="52" spans="1:13">
      <c r="A52" s="749" t="s">
        <v>912</v>
      </c>
      <c r="B52" s="749"/>
      <c r="C52" s="749"/>
      <c r="D52" s="749"/>
      <c r="E52" s="749"/>
      <c r="F52" s="749"/>
      <c r="G52" s="749"/>
      <c r="H52" s="749"/>
      <c r="I52" s="749"/>
      <c r="J52" s="749"/>
      <c r="K52" s="749"/>
      <c r="L52" s="749"/>
      <c r="M52" s="749"/>
    </row>
    <row r="53" spans="1:13">
      <c r="A53" s="1253" t="s">
        <v>913</v>
      </c>
      <c r="B53" s="1253"/>
      <c r="C53" s="1253"/>
      <c r="D53" s="1253"/>
      <c r="E53" s="1253"/>
      <c r="F53" s="1253"/>
      <c r="G53" s="1253"/>
      <c r="H53" s="1253"/>
      <c r="I53" s="1253"/>
      <c r="J53" s="1253"/>
      <c r="K53" s="1253"/>
      <c r="L53" s="1253"/>
      <c r="M53" s="1253"/>
    </row>
    <row r="54" spans="1:13">
      <c r="A54" s="72"/>
      <c r="B54" s="72"/>
      <c r="C54" s="72"/>
      <c r="D54" s="72"/>
      <c r="E54" s="72"/>
      <c r="F54" s="72"/>
      <c r="G54" s="72"/>
      <c r="H54" s="72"/>
      <c r="I54" s="72"/>
      <c r="J54" s="72"/>
      <c r="K54" s="72"/>
      <c r="L54" s="72"/>
      <c r="M54" s="72"/>
    </row>
    <row r="55" spans="1:13">
      <c r="A55" s="72"/>
      <c r="B55" s="72"/>
      <c r="C55" s="72"/>
      <c r="D55" s="72"/>
      <c r="E55" s="72"/>
      <c r="F55" s="72"/>
      <c r="G55" s="72"/>
      <c r="H55" s="72"/>
      <c r="I55" s="72"/>
      <c r="J55" s="72"/>
      <c r="K55" s="72"/>
      <c r="L55" s="72"/>
      <c r="M55" s="72"/>
    </row>
    <row r="56" spans="1:13">
      <c r="A56" s="72"/>
      <c r="B56" s="72"/>
      <c r="C56" s="72"/>
      <c r="D56" s="72"/>
      <c r="E56" s="72"/>
      <c r="F56" s="72"/>
      <c r="G56" s="72"/>
      <c r="H56" s="72"/>
      <c r="I56" s="72"/>
      <c r="J56" s="72"/>
      <c r="K56" s="72"/>
      <c r="L56" s="72"/>
      <c r="M56" s="72"/>
    </row>
  </sheetData>
  <mergeCells count="21">
    <mergeCell ref="K6:K13"/>
    <mergeCell ref="L6:L13"/>
    <mergeCell ref="M6:M13"/>
    <mergeCell ref="C7:C13"/>
    <mergeCell ref="A53:M53"/>
    <mergeCell ref="A5:A13"/>
    <mergeCell ref="B5:M5"/>
    <mergeCell ref="B6:B13"/>
    <mergeCell ref="D6:D13"/>
    <mergeCell ref="E6:E13"/>
    <mergeCell ref="F6:F13"/>
    <mergeCell ref="G6:G13"/>
    <mergeCell ref="H6:H13"/>
    <mergeCell ref="I6:I13"/>
    <mergeCell ref="J6:J13"/>
    <mergeCell ref="A4:H4"/>
    <mergeCell ref="A1:H1"/>
    <mergeCell ref="K1:M1"/>
    <mergeCell ref="A2:H2"/>
    <mergeCell ref="K2:M2"/>
    <mergeCell ref="A3:H3"/>
  </mergeCells>
  <hyperlinks>
    <hyperlink ref="K1:L1" location="'Spis tablic     List of tables'!A82" display="Powrót do spisu tablic"/>
    <hyperlink ref="K2" location="'Spis tablic     List of tables'!A1" display="Return to list tables"/>
    <hyperlink ref="K2:L2" location="'Spis tablic     List of tables'!A82" display="Return to list of tables"/>
    <hyperlink ref="K1:M2" location="'Spis tablic     List of tables'!A85" display="Powrót do spisu tablic"/>
  </hyperlinks>
  <pageMargins left="0.7" right="0.7" top="0.75" bottom="0.75" header="0.3" footer="0.3"/>
  <pageSetup paperSize="9" scale="6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4"/>
  <sheetViews>
    <sheetView showGridLines="0" zoomScaleNormal="100" workbookViewId="0">
      <selection sqref="A1:E1"/>
    </sheetView>
  </sheetViews>
  <sheetFormatPr defaultRowHeight="15"/>
  <cols>
    <col min="1" max="1" width="6.42578125" style="88" customWidth="1"/>
    <col min="2" max="2" width="17.85546875" style="88" customWidth="1"/>
    <col min="3" max="7" width="10.7109375" style="88" customWidth="1"/>
    <col min="8" max="8" width="11.5703125" style="88" customWidth="1"/>
    <col min="9" max="9" width="11.42578125" style="88" customWidth="1"/>
    <col min="10" max="13" width="10.7109375" style="88" customWidth="1"/>
  </cols>
  <sheetData>
    <row r="1" spans="1:13" ht="15.75">
      <c r="A1" s="1247" t="s">
        <v>914</v>
      </c>
      <c r="B1" s="1247"/>
      <c r="C1" s="1247"/>
      <c r="D1" s="1247"/>
      <c r="E1" s="1247"/>
      <c r="F1" s="750"/>
      <c r="G1" s="750"/>
      <c r="H1" s="750"/>
      <c r="I1" s="750"/>
      <c r="J1" s="750"/>
      <c r="K1" s="1371" t="s">
        <v>1</v>
      </c>
      <c r="L1" s="1371"/>
      <c r="M1" s="1371"/>
    </row>
    <row r="2" spans="1:13">
      <c r="A2" s="1296" t="s">
        <v>915</v>
      </c>
      <c r="B2" s="1296"/>
      <c r="C2" s="1296"/>
      <c r="D2" s="1296"/>
      <c r="E2" s="1296"/>
      <c r="F2" s="750"/>
      <c r="G2" s="750"/>
      <c r="H2" s="750"/>
      <c r="I2" s="750"/>
      <c r="J2" s="750"/>
      <c r="K2" s="1275" t="s">
        <v>3</v>
      </c>
      <c r="L2" s="1275"/>
      <c r="M2" s="1275"/>
    </row>
    <row r="3" spans="1:13">
      <c r="A3" s="495"/>
      <c r="B3" s="495"/>
      <c r="C3" s="495"/>
      <c r="D3" s="495"/>
      <c r="E3" s="495"/>
      <c r="F3" s="750"/>
      <c r="G3" s="750"/>
      <c r="H3" s="750"/>
      <c r="I3" s="750"/>
      <c r="J3" s="750"/>
      <c r="K3" s="751"/>
      <c r="L3" s="751"/>
      <c r="M3" s="752"/>
    </row>
    <row r="4" spans="1:13">
      <c r="A4" s="1297" t="s">
        <v>916</v>
      </c>
      <c r="B4" s="1297"/>
      <c r="C4" s="1297"/>
      <c r="D4" s="1297"/>
      <c r="E4" s="1297"/>
      <c r="F4" s="67"/>
      <c r="G4" s="67"/>
      <c r="J4" s="67"/>
      <c r="K4" s="67"/>
      <c r="L4" s="67"/>
      <c r="M4" s="67"/>
    </row>
    <row r="5" spans="1:13">
      <c r="A5" s="1373" t="s">
        <v>917</v>
      </c>
      <c r="B5" s="1373"/>
      <c r="C5" s="1373"/>
      <c r="D5" s="1373"/>
      <c r="E5" s="1373"/>
      <c r="F5" s="67"/>
      <c r="G5" s="67"/>
      <c r="J5" s="67"/>
      <c r="K5" s="67"/>
      <c r="L5" s="67"/>
      <c r="M5" s="67"/>
    </row>
    <row r="6" spans="1:13">
      <c r="A6" s="1495" t="s">
        <v>918</v>
      </c>
      <c r="B6" s="1496"/>
      <c r="C6" s="1393" t="s">
        <v>919</v>
      </c>
      <c r="D6" s="753"/>
      <c r="E6" s="1231" t="s">
        <v>1775</v>
      </c>
      <c r="F6" s="1290" t="s">
        <v>920</v>
      </c>
      <c r="G6" s="1495"/>
      <c r="H6" s="1495"/>
      <c r="I6" s="1495"/>
      <c r="J6" s="1495"/>
      <c r="K6" s="1495"/>
      <c r="L6" s="1495"/>
      <c r="M6" s="1495"/>
    </row>
    <row r="7" spans="1:13">
      <c r="A7" s="1284"/>
      <c r="B7" s="1503"/>
      <c r="C7" s="1628"/>
      <c r="D7" s="1393" t="s">
        <v>921</v>
      </c>
      <c r="E7" s="1232"/>
      <c r="F7" s="1290" t="s">
        <v>922</v>
      </c>
      <c r="G7" s="1495"/>
      <c r="H7" s="1495"/>
      <c r="I7" s="1496"/>
      <c r="J7" s="1393" t="s">
        <v>923</v>
      </c>
      <c r="K7" s="1495"/>
      <c r="L7" s="1495"/>
      <c r="M7" s="1495"/>
    </row>
    <row r="8" spans="1:13">
      <c r="A8" s="1284"/>
      <c r="B8" s="1503"/>
      <c r="C8" s="1628"/>
      <c r="D8" s="1628"/>
      <c r="E8" s="1232"/>
      <c r="F8" s="1626"/>
      <c r="G8" s="1284"/>
      <c r="H8" s="1284"/>
      <c r="I8" s="1503"/>
      <c r="J8" s="1628"/>
      <c r="K8" s="1284"/>
      <c r="L8" s="1284"/>
      <c r="M8" s="1284"/>
    </row>
    <row r="9" spans="1:13">
      <c r="A9" s="1284"/>
      <c r="B9" s="1503"/>
      <c r="C9" s="1628"/>
      <c r="D9" s="1628"/>
      <c r="E9" s="1232"/>
      <c r="F9" s="1290" t="s">
        <v>924</v>
      </c>
      <c r="G9" s="1496"/>
      <c r="H9" s="1393" t="s">
        <v>925</v>
      </c>
      <c r="I9" s="1496"/>
      <c r="J9" s="1393" t="s">
        <v>924</v>
      </c>
      <c r="K9" s="1496"/>
      <c r="L9" s="1393" t="s">
        <v>926</v>
      </c>
      <c r="M9" s="1495"/>
    </row>
    <row r="10" spans="1:13">
      <c r="A10" s="1284"/>
      <c r="B10" s="1503"/>
      <c r="C10" s="1628"/>
      <c r="D10" s="1628"/>
      <c r="E10" s="1232"/>
      <c r="F10" s="1626"/>
      <c r="G10" s="1503"/>
      <c r="H10" s="1628"/>
      <c r="I10" s="1503"/>
      <c r="J10" s="1628"/>
      <c r="K10" s="1503"/>
      <c r="L10" s="1628"/>
      <c r="M10" s="1284"/>
    </row>
    <row r="11" spans="1:13">
      <c r="A11" s="1284"/>
      <c r="B11" s="1503"/>
      <c r="C11" s="1498"/>
      <c r="D11" s="1628"/>
      <c r="E11" s="1232"/>
      <c r="F11" s="1626"/>
      <c r="G11" s="1503"/>
      <c r="H11" s="1628"/>
      <c r="I11" s="1503"/>
      <c r="J11" s="1628"/>
      <c r="K11" s="1503"/>
      <c r="L11" s="1628"/>
      <c r="M11" s="1284"/>
    </row>
    <row r="12" spans="1:13">
      <c r="A12" s="1284"/>
      <c r="B12" s="1503"/>
      <c r="C12" s="1812" t="s">
        <v>9</v>
      </c>
      <c r="D12" s="1812"/>
      <c r="E12" s="1232"/>
      <c r="F12" s="1393" t="s">
        <v>1338</v>
      </c>
      <c r="G12" s="1814" t="s">
        <v>9</v>
      </c>
      <c r="H12" s="1393" t="s">
        <v>1338</v>
      </c>
      <c r="I12" s="1816" t="s">
        <v>9</v>
      </c>
      <c r="J12" s="1393" t="s">
        <v>1338</v>
      </c>
      <c r="K12" s="1814" t="s">
        <v>9</v>
      </c>
      <c r="L12" s="1393" t="s">
        <v>1338</v>
      </c>
      <c r="M12" s="1818" t="s">
        <v>9</v>
      </c>
    </row>
    <row r="13" spans="1:13">
      <c r="A13" s="1284"/>
      <c r="B13" s="1503"/>
      <c r="C13" s="1813"/>
      <c r="D13" s="1813"/>
      <c r="E13" s="1232"/>
      <c r="F13" s="1628"/>
      <c r="G13" s="1815"/>
      <c r="H13" s="1628"/>
      <c r="I13" s="1817"/>
      <c r="J13" s="1628"/>
      <c r="K13" s="1815"/>
      <c r="L13" s="1628"/>
      <c r="M13" s="1819"/>
    </row>
    <row r="14" spans="1:13">
      <c r="A14" s="494"/>
      <c r="B14" s="487"/>
      <c r="C14" s="15"/>
      <c r="D14" s="15"/>
      <c r="E14" s="14"/>
      <c r="F14" s="754"/>
      <c r="G14" s="15"/>
      <c r="H14" s="754"/>
      <c r="I14" s="755"/>
      <c r="J14" s="754"/>
      <c r="K14" s="15"/>
      <c r="L14" s="754"/>
      <c r="M14" s="16"/>
    </row>
    <row r="15" spans="1:13">
      <c r="A15" s="756">
        <v>2017</v>
      </c>
      <c r="B15" s="757" t="s">
        <v>11</v>
      </c>
      <c r="C15" s="1095" t="s">
        <v>1349</v>
      </c>
      <c r="D15" s="1095" t="s">
        <v>1350</v>
      </c>
      <c r="E15" s="1095">
        <v>6.6</v>
      </c>
      <c r="F15" s="1096" t="s">
        <v>1351</v>
      </c>
      <c r="G15" s="1095">
        <v>105.4</v>
      </c>
      <c r="H15" s="1096" t="s">
        <v>1352</v>
      </c>
      <c r="I15" s="1095">
        <v>105.6</v>
      </c>
      <c r="J15" s="1096">
        <v>4530.47</v>
      </c>
      <c r="K15" s="1095">
        <v>105.9</v>
      </c>
      <c r="L15" s="1096">
        <v>4529.1899999999996</v>
      </c>
      <c r="M15" s="1097">
        <v>105.9</v>
      </c>
    </row>
    <row r="16" spans="1:13">
      <c r="A16" s="756">
        <v>2018</v>
      </c>
      <c r="B16" s="757" t="s">
        <v>11</v>
      </c>
      <c r="C16" s="544">
        <v>105.1</v>
      </c>
      <c r="D16" s="544">
        <v>105.1</v>
      </c>
      <c r="E16" s="544">
        <v>5.8</v>
      </c>
      <c r="F16" s="1096" t="s">
        <v>1353</v>
      </c>
      <c r="G16" s="544">
        <v>107</v>
      </c>
      <c r="H16" s="375" t="s">
        <v>1354</v>
      </c>
      <c r="I16" s="544">
        <v>115.1</v>
      </c>
      <c r="J16" s="375">
        <v>4852.29</v>
      </c>
      <c r="K16" s="544">
        <v>107.1</v>
      </c>
      <c r="L16" s="375">
        <v>4851.6099999999997</v>
      </c>
      <c r="M16" s="545">
        <v>107.1</v>
      </c>
    </row>
    <row r="17" spans="1:13">
      <c r="A17" s="756"/>
      <c r="B17" s="757"/>
      <c r="C17" s="1098"/>
      <c r="D17" s="1098"/>
      <c r="E17" s="1098"/>
      <c r="F17" s="1099"/>
      <c r="G17" s="1098"/>
      <c r="H17" s="1099"/>
      <c r="I17" s="1098"/>
      <c r="J17" s="1099"/>
      <c r="K17" s="1098"/>
      <c r="L17" s="1099"/>
      <c r="M17" s="1100"/>
    </row>
    <row r="18" spans="1:13">
      <c r="A18" s="756">
        <v>2017</v>
      </c>
      <c r="B18" s="757" t="s">
        <v>928</v>
      </c>
      <c r="C18" s="544">
        <v>105</v>
      </c>
      <c r="D18" s="544">
        <v>104.8</v>
      </c>
      <c r="E18" s="544">
        <v>6.6</v>
      </c>
      <c r="F18" s="375">
        <v>4516.6899999999996</v>
      </c>
      <c r="G18" s="544">
        <v>107.1</v>
      </c>
      <c r="H18" s="375">
        <v>4514.83</v>
      </c>
      <c r="I18" s="544">
        <v>107.1</v>
      </c>
      <c r="J18" s="375">
        <v>4739.91</v>
      </c>
      <c r="K18" s="544">
        <v>107.6</v>
      </c>
      <c r="L18" s="375">
        <v>4739.51</v>
      </c>
      <c r="M18" s="545">
        <v>107.6</v>
      </c>
    </row>
    <row r="19" spans="1:13">
      <c r="A19" s="756"/>
      <c r="B19" s="757"/>
      <c r="C19" s="544"/>
      <c r="D19" s="544"/>
      <c r="E19" s="523"/>
      <c r="F19" s="375"/>
      <c r="G19" s="544"/>
      <c r="H19" s="375"/>
      <c r="I19" s="544"/>
      <c r="J19" s="908"/>
      <c r="K19" s="523"/>
      <c r="L19" s="908"/>
      <c r="M19" s="1100"/>
    </row>
    <row r="20" spans="1:13">
      <c r="A20" s="756">
        <v>2018</v>
      </c>
      <c r="B20" s="757" t="s">
        <v>91</v>
      </c>
      <c r="C20" s="1095">
        <v>105.3</v>
      </c>
      <c r="D20" s="1095">
        <v>105.3</v>
      </c>
      <c r="E20" s="1098">
        <v>6.6</v>
      </c>
      <c r="F20" s="1096">
        <v>4622.84</v>
      </c>
      <c r="G20" s="1095">
        <v>106.2</v>
      </c>
      <c r="H20" s="1096">
        <v>4435.7700000000004</v>
      </c>
      <c r="I20" s="1095">
        <v>106.5</v>
      </c>
      <c r="J20" s="908">
        <v>4700.1099999999997</v>
      </c>
      <c r="K20" s="1098">
        <v>107.1</v>
      </c>
      <c r="L20" s="1099">
        <v>4699.96</v>
      </c>
      <c r="M20" s="1100">
        <v>107.1</v>
      </c>
    </row>
    <row r="21" spans="1:13">
      <c r="A21" s="756"/>
      <c r="B21" s="757" t="s">
        <v>167</v>
      </c>
      <c r="C21" s="1095">
        <v>105.1</v>
      </c>
      <c r="D21" s="1095">
        <v>105</v>
      </c>
      <c r="E21" s="544">
        <v>5.8</v>
      </c>
      <c r="F21" s="1096">
        <v>4521.08</v>
      </c>
      <c r="G21" s="1095">
        <v>107.1</v>
      </c>
      <c r="H21" s="1096">
        <v>4519.6400000000003</v>
      </c>
      <c r="I21" s="1095">
        <v>107.1</v>
      </c>
      <c r="J21" s="375">
        <v>4812.84</v>
      </c>
      <c r="K21" s="544">
        <v>107.5</v>
      </c>
      <c r="L21" s="375">
        <v>4811.42</v>
      </c>
      <c r="M21" s="545">
        <v>107.5</v>
      </c>
    </row>
    <row r="22" spans="1:13">
      <c r="A22" s="120"/>
      <c r="B22" s="757" t="s">
        <v>927</v>
      </c>
      <c r="C22" s="1095">
        <v>105.1</v>
      </c>
      <c r="D22" s="1095">
        <v>105</v>
      </c>
      <c r="E22" s="1098">
        <v>5.7</v>
      </c>
      <c r="F22" s="1096">
        <v>4580.2</v>
      </c>
      <c r="G22" s="1095">
        <v>107.6</v>
      </c>
      <c r="H22" s="1096" t="s">
        <v>14</v>
      </c>
      <c r="I22" s="1095" t="s">
        <v>14</v>
      </c>
      <c r="J22" s="908">
        <v>4822.83</v>
      </c>
      <c r="K22" s="1098">
        <v>106.9</v>
      </c>
      <c r="L22" s="1099">
        <v>4821.8</v>
      </c>
      <c r="M22" s="1100">
        <v>106.9</v>
      </c>
    </row>
    <row r="23" spans="1:13">
      <c r="A23" s="120"/>
      <c r="B23" s="757" t="s">
        <v>928</v>
      </c>
      <c r="C23" s="544">
        <v>104.9</v>
      </c>
      <c r="D23" s="544">
        <v>104.9</v>
      </c>
      <c r="E23" s="523">
        <v>5.8</v>
      </c>
      <c r="F23" s="375">
        <v>4863.74</v>
      </c>
      <c r="G23" s="544">
        <v>107.7</v>
      </c>
      <c r="H23" s="375" t="s">
        <v>14</v>
      </c>
      <c r="I23" s="544" t="s">
        <v>14</v>
      </c>
      <c r="J23" s="908">
        <v>5071.41</v>
      </c>
      <c r="K23" s="523">
        <v>107</v>
      </c>
      <c r="L23" s="908">
        <v>5071.25</v>
      </c>
      <c r="M23" s="1100">
        <v>107</v>
      </c>
    </row>
    <row r="24" spans="1:13">
      <c r="A24" s="756"/>
      <c r="B24" s="757"/>
      <c r="C24" s="1095"/>
      <c r="D24" s="1095"/>
      <c r="E24" s="1098"/>
      <c r="F24" s="1096"/>
      <c r="G24" s="1095"/>
      <c r="H24" s="1096"/>
      <c r="I24" s="1095"/>
      <c r="J24" s="908"/>
      <c r="K24" s="1098"/>
      <c r="L24" s="1099"/>
      <c r="M24" s="1100"/>
    </row>
    <row r="25" spans="1:13">
      <c r="A25" s="120">
        <v>2019</v>
      </c>
      <c r="B25" s="757" t="s">
        <v>91</v>
      </c>
      <c r="C25" s="544" t="s">
        <v>14</v>
      </c>
      <c r="D25" s="544" t="s">
        <v>14</v>
      </c>
      <c r="E25" s="523">
        <v>5.9</v>
      </c>
      <c r="F25" s="1096">
        <v>4950.9399999999996</v>
      </c>
      <c r="G25" s="1095">
        <v>107.1</v>
      </c>
      <c r="H25" s="1096" t="s">
        <v>14</v>
      </c>
      <c r="I25" s="1095" t="s">
        <v>14</v>
      </c>
      <c r="J25" s="908">
        <v>5015.03</v>
      </c>
      <c r="K25" s="523">
        <v>106.7</v>
      </c>
      <c r="L25" s="601">
        <v>5014.9399999999996</v>
      </c>
      <c r="M25" s="687">
        <v>106.7</v>
      </c>
    </row>
    <row r="26" spans="1:13">
      <c r="A26" s="756"/>
      <c r="B26" s="757"/>
      <c r="C26" s="1095"/>
      <c r="D26" s="1095"/>
      <c r="E26" s="1098"/>
      <c r="F26" s="1096"/>
      <c r="G26" s="1095"/>
      <c r="H26" s="1096"/>
      <c r="I26" s="1095"/>
      <c r="J26" s="908"/>
      <c r="K26" s="1098"/>
      <c r="L26" s="1099"/>
      <c r="M26" s="1100"/>
    </row>
    <row r="27" spans="1:13">
      <c r="A27" s="756">
        <v>2018</v>
      </c>
      <c r="B27" s="757" t="s">
        <v>20</v>
      </c>
      <c r="C27" s="1095" t="s">
        <v>14</v>
      </c>
      <c r="D27" s="1095" t="s">
        <v>14</v>
      </c>
      <c r="E27" s="1098">
        <v>6.8</v>
      </c>
      <c r="F27" s="1096" t="s">
        <v>14</v>
      </c>
      <c r="G27" s="1095" t="s">
        <v>14</v>
      </c>
      <c r="H27" s="1096" t="s">
        <v>14</v>
      </c>
      <c r="I27" s="1095" t="s">
        <v>14</v>
      </c>
      <c r="J27" s="908">
        <v>4588.58</v>
      </c>
      <c r="K27" s="1098">
        <v>107.3</v>
      </c>
      <c r="L27" s="1099">
        <v>4588.54</v>
      </c>
      <c r="M27" s="1100">
        <v>107.3</v>
      </c>
    </row>
    <row r="28" spans="1:13">
      <c r="A28" s="756"/>
      <c r="B28" s="757" t="s">
        <v>21</v>
      </c>
      <c r="C28" s="1095" t="s">
        <v>14</v>
      </c>
      <c r="D28" s="1095" t="s">
        <v>14</v>
      </c>
      <c r="E28" s="1098">
        <v>6.8</v>
      </c>
      <c r="F28" s="1096" t="s">
        <v>14</v>
      </c>
      <c r="G28" s="1095" t="s">
        <v>14</v>
      </c>
      <c r="H28" s="1096" t="s">
        <v>14</v>
      </c>
      <c r="I28" s="1095" t="s">
        <v>14</v>
      </c>
      <c r="J28" s="908">
        <v>4599.72</v>
      </c>
      <c r="K28" s="1098">
        <v>106.8</v>
      </c>
      <c r="L28" s="1099">
        <v>4599.68</v>
      </c>
      <c r="M28" s="1100">
        <v>106.8</v>
      </c>
    </row>
    <row r="29" spans="1:13">
      <c r="A29" s="756"/>
      <c r="B29" s="757" t="s">
        <v>22</v>
      </c>
      <c r="C29" s="1095">
        <v>105.3</v>
      </c>
      <c r="D29" s="1095">
        <v>105.3</v>
      </c>
      <c r="E29" s="1098">
        <v>6.6</v>
      </c>
      <c r="F29" s="1096">
        <v>4622.84</v>
      </c>
      <c r="G29" s="1095">
        <v>106.2</v>
      </c>
      <c r="H29" s="1096">
        <v>4435.7700000000004</v>
      </c>
      <c r="I29" s="1095">
        <v>106.5</v>
      </c>
      <c r="J29" s="908">
        <v>4886.5600000000004</v>
      </c>
      <c r="K29" s="1098">
        <v>106.7</v>
      </c>
      <c r="L29" s="1099">
        <v>4886.1899999999996</v>
      </c>
      <c r="M29" s="1100">
        <v>106.7</v>
      </c>
    </row>
    <row r="30" spans="1:13">
      <c r="A30" s="120"/>
      <c r="B30" s="33" t="s">
        <v>23</v>
      </c>
      <c r="C30" s="1095" t="s">
        <v>14</v>
      </c>
      <c r="D30" s="1095" t="s">
        <v>14</v>
      </c>
      <c r="E30" s="601">
        <v>6.3</v>
      </c>
      <c r="F30" s="1096" t="s">
        <v>14</v>
      </c>
      <c r="G30" s="1095" t="s">
        <v>14</v>
      </c>
      <c r="H30" s="1096" t="s">
        <v>14</v>
      </c>
      <c r="I30" s="1095" t="s">
        <v>14</v>
      </c>
      <c r="J30" s="866">
        <v>4840.4399999999996</v>
      </c>
      <c r="K30" s="866">
        <v>107.8</v>
      </c>
      <c r="L30" s="866">
        <v>4439.99</v>
      </c>
      <c r="M30" s="1101">
        <v>107.8</v>
      </c>
    </row>
    <row r="31" spans="1:13">
      <c r="A31" s="120"/>
      <c r="B31" s="123" t="s">
        <v>24</v>
      </c>
      <c r="C31" s="1095" t="s">
        <v>14</v>
      </c>
      <c r="D31" s="1095" t="s">
        <v>14</v>
      </c>
      <c r="E31" s="601">
        <v>6.1</v>
      </c>
      <c r="F31" s="1096" t="s">
        <v>14</v>
      </c>
      <c r="G31" s="1095" t="s">
        <v>14</v>
      </c>
      <c r="H31" s="1096" t="s">
        <v>14</v>
      </c>
      <c r="I31" s="1095" t="s">
        <v>14</v>
      </c>
      <c r="J31" s="601">
        <v>4696.59</v>
      </c>
      <c r="K31" s="523">
        <v>107</v>
      </c>
      <c r="L31" s="601">
        <v>4695.3100000000004</v>
      </c>
      <c r="M31" s="91">
        <v>107</v>
      </c>
    </row>
    <row r="32" spans="1:13">
      <c r="A32" s="120"/>
      <c r="B32" s="123" t="s">
        <v>25</v>
      </c>
      <c r="C32" s="1095">
        <v>105.1</v>
      </c>
      <c r="D32" s="1095">
        <v>105</v>
      </c>
      <c r="E32" s="601">
        <v>5.8</v>
      </c>
      <c r="F32" s="1096">
        <v>4521.08</v>
      </c>
      <c r="G32" s="1095">
        <v>107.1</v>
      </c>
      <c r="H32" s="1096">
        <v>4519.6400000000003</v>
      </c>
      <c r="I32" s="1095">
        <v>107.1</v>
      </c>
      <c r="J32" s="908">
        <v>4848.16</v>
      </c>
      <c r="K32" s="523">
        <v>107.5</v>
      </c>
      <c r="L32" s="601">
        <v>4845.78</v>
      </c>
      <c r="M32" s="1102">
        <v>107.6</v>
      </c>
    </row>
    <row r="33" spans="1:13">
      <c r="A33" s="756"/>
      <c r="B33" s="123" t="s">
        <v>13</v>
      </c>
      <c r="C33" s="1095" t="s">
        <v>14</v>
      </c>
      <c r="D33" s="1095" t="s">
        <v>14</v>
      </c>
      <c r="E33" s="601">
        <v>5.8</v>
      </c>
      <c r="F33" s="1096" t="s">
        <v>14</v>
      </c>
      <c r="G33" s="1095" t="s">
        <v>14</v>
      </c>
      <c r="H33" s="1096" t="s">
        <v>14</v>
      </c>
      <c r="I33" s="1095" t="s">
        <v>14</v>
      </c>
      <c r="J33" s="908">
        <v>4825.0200000000004</v>
      </c>
      <c r="K33" s="523">
        <v>107.2</v>
      </c>
      <c r="L33" s="601">
        <v>4822.4799999999996</v>
      </c>
      <c r="M33" s="687">
        <v>107.2</v>
      </c>
    </row>
    <row r="34" spans="1:13">
      <c r="A34" s="756"/>
      <c r="B34" s="123" t="s">
        <v>15</v>
      </c>
      <c r="C34" s="1095" t="s">
        <v>14</v>
      </c>
      <c r="D34" s="1095" t="s">
        <v>14</v>
      </c>
      <c r="E34" s="601">
        <v>5.8</v>
      </c>
      <c r="F34" s="1096" t="s">
        <v>14</v>
      </c>
      <c r="G34" s="1095" t="s">
        <v>14</v>
      </c>
      <c r="H34" s="1096" t="s">
        <v>14</v>
      </c>
      <c r="I34" s="1095" t="s">
        <v>14</v>
      </c>
      <c r="J34" s="908">
        <v>4798.2700000000004</v>
      </c>
      <c r="K34" s="523">
        <v>106.8</v>
      </c>
      <c r="L34" s="601">
        <v>4798.03</v>
      </c>
      <c r="M34" s="687">
        <v>106.8</v>
      </c>
    </row>
    <row r="35" spans="1:13">
      <c r="A35" s="756"/>
      <c r="B35" s="123" t="s">
        <v>16</v>
      </c>
      <c r="C35" s="1095">
        <v>105.1</v>
      </c>
      <c r="D35" s="1095">
        <v>105</v>
      </c>
      <c r="E35" s="601">
        <v>5.7</v>
      </c>
      <c r="F35" s="1096">
        <v>4580.2</v>
      </c>
      <c r="G35" s="1095">
        <v>107.6</v>
      </c>
      <c r="H35" s="1096" t="s">
        <v>14</v>
      </c>
      <c r="I35" s="1095" t="s">
        <v>14</v>
      </c>
      <c r="J35" s="908">
        <v>4771.8599999999997</v>
      </c>
      <c r="K35" s="523">
        <v>106.7</v>
      </c>
      <c r="L35" s="601">
        <v>4771.71</v>
      </c>
      <c r="M35" s="687">
        <v>106.7</v>
      </c>
    </row>
    <row r="36" spans="1:13">
      <c r="A36" s="120"/>
      <c r="B36" s="757" t="s">
        <v>17</v>
      </c>
      <c r="C36" s="544" t="s">
        <v>14</v>
      </c>
      <c r="D36" s="544" t="s">
        <v>14</v>
      </c>
      <c r="E36" s="523">
        <v>5.7</v>
      </c>
      <c r="F36" s="544" t="s">
        <v>14</v>
      </c>
      <c r="G36" s="544" t="s">
        <v>14</v>
      </c>
      <c r="H36" s="375" t="s">
        <v>14</v>
      </c>
      <c r="I36" s="544" t="s">
        <v>14</v>
      </c>
      <c r="J36" s="908">
        <v>4921.3900000000003</v>
      </c>
      <c r="K36" s="523">
        <v>107.6</v>
      </c>
      <c r="L36" s="908">
        <v>4921.3</v>
      </c>
      <c r="M36" s="687">
        <v>107.6</v>
      </c>
    </row>
    <row r="37" spans="1:13">
      <c r="A37" s="120"/>
      <c r="B37" s="757" t="s">
        <v>18</v>
      </c>
      <c r="C37" s="544" t="s">
        <v>14</v>
      </c>
      <c r="D37" s="544" t="s">
        <v>14</v>
      </c>
      <c r="E37" s="523">
        <v>5.7</v>
      </c>
      <c r="F37" s="544" t="s">
        <v>14</v>
      </c>
      <c r="G37" s="544" t="s">
        <v>14</v>
      </c>
      <c r="H37" s="375" t="s">
        <v>14</v>
      </c>
      <c r="I37" s="544" t="s">
        <v>14</v>
      </c>
      <c r="J37" s="908">
        <v>4966.6099999999997</v>
      </c>
      <c r="K37" s="523">
        <v>107.7</v>
      </c>
      <c r="L37" s="601">
        <v>4966.54</v>
      </c>
      <c r="M37" s="687">
        <v>107.7</v>
      </c>
    </row>
    <row r="38" spans="1:13">
      <c r="A38" s="120"/>
      <c r="B38" s="757" t="s">
        <v>19</v>
      </c>
      <c r="C38" s="544">
        <v>104.9</v>
      </c>
      <c r="D38" s="544">
        <v>104.9</v>
      </c>
      <c r="E38" s="523">
        <v>5.8</v>
      </c>
      <c r="F38" s="375">
        <v>4863.74</v>
      </c>
      <c r="G38" s="544">
        <v>107.7</v>
      </c>
      <c r="H38" s="375" t="s">
        <v>14</v>
      </c>
      <c r="I38" s="544" t="s">
        <v>14</v>
      </c>
      <c r="J38" s="908">
        <v>5274.95</v>
      </c>
      <c r="K38" s="523">
        <v>106.1</v>
      </c>
      <c r="L38" s="601">
        <v>5274.76</v>
      </c>
      <c r="M38" s="687">
        <v>106.1</v>
      </c>
    </row>
    <row r="39" spans="1:13">
      <c r="A39" s="756"/>
      <c r="B39" s="757"/>
      <c r="C39" s="1095"/>
      <c r="D39" s="1095"/>
      <c r="E39" s="1098"/>
      <c r="F39" s="1096"/>
      <c r="G39" s="1095"/>
      <c r="H39" s="1096"/>
      <c r="I39" s="1095"/>
      <c r="J39" s="908"/>
      <c r="K39" s="1098"/>
      <c r="L39" s="1099"/>
      <c r="M39" s="1100"/>
    </row>
    <row r="40" spans="1:13">
      <c r="A40" s="756">
        <v>2019</v>
      </c>
      <c r="B40" s="757" t="s">
        <v>20</v>
      </c>
      <c r="C40" s="544" t="s">
        <v>14</v>
      </c>
      <c r="D40" s="544" t="s">
        <v>14</v>
      </c>
      <c r="E40" s="1098">
        <v>6.1</v>
      </c>
      <c r="F40" s="1096" t="s">
        <v>14</v>
      </c>
      <c r="G40" s="1095" t="s">
        <v>14</v>
      </c>
      <c r="H40" s="1096" t="s">
        <v>14</v>
      </c>
      <c r="I40" s="1095" t="s">
        <v>14</v>
      </c>
      <c r="J40" s="908">
        <v>4931.8</v>
      </c>
      <c r="K40" s="1098">
        <v>107.5</v>
      </c>
      <c r="L40" s="1099">
        <v>4931.76</v>
      </c>
      <c r="M40" s="1100">
        <v>107.5</v>
      </c>
    </row>
    <row r="41" spans="1:13">
      <c r="A41" s="756"/>
      <c r="B41" s="757" t="s">
        <v>21</v>
      </c>
      <c r="C41" s="544" t="s">
        <v>14</v>
      </c>
      <c r="D41" s="544" t="s">
        <v>14</v>
      </c>
      <c r="E41" s="1098">
        <v>6.1</v>
      </c>
      <c r="F41" s="1096" t="s">
        <v>14</v>
      </c>
      <c r="G41" s="1095" t="s">
        <v>14</v>
      </c>
      <c r="H41" s="1096" t="s">
        <v>14</v>
      </c>
      <c r="I41" s="1095" t="s">
        <v>14</v>
      </c>
      <c r="J41" s="908">
        <v>4949.42</v>
      </c>
      <c r="K41" s="1098">
        <v>107.6</v>
      </c>
      <c r="L41" s="1099">
        <v>4949.41</v>
      </c>
      <c r="M41" s="1100">
        <v>107.6</v>
      </c>
    </row>
    <row r="42" spans="1:13">
      <c r="A42" s="756"/>
      <c r="B42" s="757" t="s">
        <v>22</v>
      </c>
      <c r="C42" s="544" t="s">
        <v>14</v>
      </c>
      <c r="D42" s="544" t="s">
        <v>14</v>
      </c>
      <c r="E42" s="1098">
        <v>5.9</v>
      </c>
      <c r="F42" s="1096">
        <v>4950.9399999999996</v>
      </c>
      <c r="G42" s="1095">
        <v>107.1</v>
      </c>
      <c r="H42" s="1096" t="s">
        <v>14</v>
      </c>
      <c r="I42" s="1095" t="s">
        <v>14</v>
      </c>
      <c r="J42" s="908">
        <v>5164.53</v>
      </c>
      <c r="K42" s="1098">
        <v>105.7</v>
      </c>
      <c r="L42" s="1099">
        <v>5164.33</v>
      </c>
      <c r="M42" s="1100">
        <v>105.7</v>
      </c>
    </row>
    <row r="43" spans="1:13" ht="26.25" customHeight="1">
      <c r="A43" s="1300" t="s">
        <v>929</v>
      </c>
      <c r="B43" s="1300"/>
      <c r="C43" s="1300"/>
      <c r="D43" s="1300"/>
      <c r="E43" s="1300"/>
      <c r="F43" s="1300"/>
      <c r="G43" s="1300"/>
      <c r="H43" s="1300"/>
      <c r="I43" s="1300"/>
      <c r="J43" s="1300"/>
      <c r="K43" s="1300"/>
      <c r="L43" s="1300"/>
      <c r="M43" s="1300"/>
    </row>
    <row r="44" spans="1:13" ht="26.25" customHeight="1">
      <c r="A44" s="1271" t="s">
        <v>1776</v>
      </c>
      <c r="B44" s="1271"/>
      <c r="C44" s="1271"/>
      <c r="D44" s="1271"/>
      <c r="E44" s="1271"/>
      <c r="F44" s="1271"/>
      <c r="G44" s="1271"/>
      <c r="H44" s="1271"/>
      <c r="I44" s="1271"/>
      <c r="J44" s="1271"/>
      <c r="K44" s="1271"/>
      <c r="L44" s="1271"/>
      <c r="M44" s="1271"/>
    </row>
  </sheetData>
  <mergeCells count="28">
    <mergeCell ref="A43:M43"/>
    <mergeCell ref="A44:M44"/>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 ref="D7:D11"/>
    <mergeCell ref="F7:I8"/>
    <mergeCell ref="J7:M8"/>
    <mergeCell ref="F9:G11"/>
    <mergeCell ref="H9:I11"/>
    <mergeCell ref="J9:K11"/>
    <mergeCell ref="A5:E5"/>
    <mergeCell ref="A1:E1"/>
    <mergeCell ref="K1:M1"/>
    <mergeCell ref="A2:E2"/>
    <mergeCell ref="K2:M2"/>
    <mergeCell ref="A4:E4"/>
  </mergeCells>
  <hyperlinks>
    <hyperlink ref="K1:L1" location="'Spis tablic     List of tables'!A83" display="Powrót do spisu tablic"/>
    <hyperlink ref="K2" location="'Spis tablic     List of tables'!A1" display="Return to list tables"/>
    <hyperlink ref="K2:L2" location="'Spis tablic     List of tables'!A83" display="Return to list of tables"/>
    <hyperlink ref="K1:M2" location="'Spis tablic     List of tables'!A86" display="Powrót do spisu tablic"/>
  </hyperlinks>
  <pageMargins left="0.7" right="0.7" top="0.75" bottom="0.75" header="0.3" footer="0.3"/>
  <pageSetup paperSize="9" scale="7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41"/>
  <sheetViews>
    <sheetView showGridLines="0" zoomScaleNormal="100" workbookViewId="0">
      <selection sqref="A1:E1"/>
    </sheetView>
  </sheetViews>
  <sheetFormatPr defaultRowHeight="15"/>
  <cols>
    <col min="1" max="1" width="6.42578125" style="88" customWidth="1"/>
    <col min="2" max="2" width="17.85546875" style="88" customWidth="1"/>
    <col min="3" max="14" width="9.5703125" style="88" customWidth="1"/>
  </cols>
  <sheetData>
    <row r="1" spans="1:14">
      <c r="A1" s="1251" t="s">
        <v>930</v>
      </c>
      <c r="B1" s="1251"/>
      <c r="C1" s="1251"/>
      <c r="D1" s="1251"/>
      <c r="E1" s="1251"/>
      <c r="F1" s="71"/>
      <c r="G1" s="71"/>
      <c r="J1" s="67"/>
      <c r="K1" s="67"/>
      <c r="L1" s="1371" t="s">
        <v>1</v>
      </c>
      <c r="M1" s="1371"/>
      <c r="N1" s="1371"/>
    </row>
    <row r="2" spans="1:14">
      <c r="A2" s="1373" t="s">
        <v>931</v>
      </c>
      <c r="B2" s="1373"/>
      <c r="C2" s="1373"/>
      <c r="D2" s="1373"/>
      <c r="E2" s="1373"/>
      <c r="F2" s="60"/>
      <c r="G2" s="60"/>
      <c r="J2" s="67"/>
      <c r="K2" s="67"/>
      <c r="L2" s="1293" t="s">
        <v>3</v>
      </c>
      <c r="M2" s="1293"/>
      <c r="N2" s="1293"/>
    </row>
    <row r="3" spans="1:14">
      <c r="A3" s="1820" t="s">
        <v>932</v>
      </c>
      <c r="B3" s="1820"/>
      <c r="C3" s="1233" t="s">
        <v>933</v>
      </c>
      <c r="D3" s="1492"/>
      <c r="E3" s="1492"/>
      <c r="F3" s="1492"/>
      <c r="G3" s="1492"/>
      <c r="H3" s="1492"/>
      <c r="I3" s="1492"/>
      <c r="J3" s="1492"/>
      <c r="K3" s="1492"/>
      <c r="L3" s="1492"/>
      <c r="M3" s="1492"/>
      <c r="N3" s="1492"/>
    </row>
    <row r="4" spans="1:14">
      <c r="A4" s="1277"/>
      <c r="B4" s="1277"/>
      <c r="C4" s="1236"/>
      <c r="D4" s="1286"/>
      <c r="E4" s="1286"/>
      <c r="F4" s="1286"/>
      <c r="G4" s="1286"/>
      <c r="H4" s="1286"/>
      <c r="I4" s="1286"/>
      <c r="J4" s="1286"/>
      <c r="K4" s="1286"/>
      <c r="L4" s="1286"/>
      <c r="M4" s="1286"/>
      <c r="N4" s="1286"/>
    </row>
    <row r="5" spans="1:14">
      <c r="A5" s="1277"/>
      <c r="B5" s="1277"/>
      <c r="C5" s="1393" t="s">
        <v>934</v>
      </c>
      <c r="D5" s="1495"/>
      <c r="E5" s="1496"/>
      <c r="F5" s="1393" t="s">
        <v>935</v>
      </c>
      <c r="G5" s="1495"/>
      <c r="H5" s="1495"/>
      <c r="I5" s="1495"/>
      <c r="J5" s="1495"/>
      <c r="K5" s="1495"/>
      <c r="L5" s="1495"/>
      <c r="M5" s="1495"/>
      <c r="N5" s="1495"/>
    </row>
    <row r="6" spans="1:14">
      <c r="A6" s="1277"/>
      <c r="B6" s="1277"/>
      <c r="C6" s="1628"/>
      <c r="D6" s="1284"/>
      <c r="E6" s="1503"/>
      <c r="F6" s="1628"/>
      <c r="G6" s="1284"/>
      <c r="H6" s="1284"/>
      <c r="I6" s="1284"/>
      <c r="J6" s="1284"/>
      <c r="K6" s="1284"/>
      <c r="L6" s="1284"/>
      <c r="M6" s="1284"/>
      <c r="N6" s="1284"/>
    </row>
    <row r="7" spans="1:14">
      <c r="A7" s="1277"/>
      <c r="B7" s="1277"/>
      <c r="C7" s="1628"/>
      <c r="D7" s="1284"/>
      <c r="E7" s="1503"/>
      <c r="F7" s="1393" t="s">
        <v>179</v>
      </c>
      <c r="G7" s="1495"/>
      <c r="H7" s="1496"/>
      <c r="I7" s="1393" t="s">
        <v>936</v>
      </c>
      <c r="J7" s="1495"/>
      <c r="K7" s="1496"/>
      <c r="L7" s="1393" t="s">
        <v>937</v>
      </c>
      <c r="M7" s="1495"/>
      <c r="N7" s="1495"/>
    </row>
    <row r="8" spans="1:14" ht="23.25" customHeight="1">
      <c r="A8" s="1277"/>
      <c r="B8" s="1277"/>
      <c r="C8" s="1498"/>
      <c r="D8" s="1286"/>
      <c r="E8" s="1497"/>
      <c r="F8" s="1498"/>
      <c r="G8" s="1286"/>
      <c r="H8" s="1497"/>
      <c r="I8" s="1498"/>
      <c r="J8" s="1286"/>
      <c r="K8" s="1497"/>
      <c r="L8" s="1498"/>
      <c r="M8" s="1286"/>
      <c r="N8" s="1286"/>
    </row>
    <row r="9" spans="1:14" ht="23.25" customHeight="1">
      <c r="A9" s="1687"/>
      <c r="B9" s="1687"/>
      <c r="C9" s="759" t="s">
        <v>9</v>
      </c>
      <c r="D9" s="759" t="s">
        <v>10</v>
      </c>
      <c r="E9" s="759" t="s">
        <v>938</v>
      </c>
      <c r="F9" s="759" t="s">
        <v>9</v>
      </c>
      <c r="G9" s="759" t="s">
        <v>10</v>
      </c>
      <c r="H9" s="759" t="s">
        <v>938</v>
      </c>
      <c r="I9" s="759" t="s">
        <v>9</v>
      </c>
      <c r="J9" s="759" t="s">
        <v>10</v>
      </c>
      <c r="K9" s="759" t="s">
        <v>938</v>
      </c>
      <c r="L9" s="759" t="s">
        <v>9</v>
      </c>
      <c r="M9" s="759" t="s">
        <v>10</v>
      </c>
      <c r="N9" s="760" t="s">
        <v>938</v>
      </c>
    </row>
    <row r="10" spans="1:14">
      <c r="A10" s="430"/>
      <c r="B10" s="761"/>
      <c r="C10" s="762"/>
      <c r="D10" s="762"/>
      <c r="E10" s="762"/>
      <c r="F10" s="762"/>
      <c r="G10" s="762"/>
      <c r="H10" s="762"/>
      <c r="I10" s="762"/>
      <c r="J10" s="762"/>
      <c r="K10" s="762"/>
      <c r="L10" s="762"/>
      <c r="M10" s="762"/>
      <c r="N10" s="763"/>
    </row>
    <row r="11" spans="1:14">
      <c r="A11" s="642">
        <v>2017</v>
      </c>
      <c r="B11" s="764" t="s">
        <v>11</v>
      </c>
      <c r="C11" s="480">
        <v>102</v>
      </c>
      <c r="D11" s="480" t="s">
        <v>12</v>
      </c>
      <c r="E11" s="480">
        <v>101</v>
      </c>
      <c r="F11" s="480">
        <v>102.9</v>
      </c>
      <c r="G11" s="480" t="s">
        <v>12</v>
      </c>
      <c r="H11" s="480" t="s">
        <v>14</v>
      </c>
      <c r="I11" s="480">
        <v>119.5</v>
      </c>
      <c r="J11" s="480" t="s">
        <v>12</v>
      </c>
      <c r="K11" s="480" t="s">
        <v>14</v>
      </c>
      <c r="L11" s="480">
        <v>102.4</v>
      </c>
      <c r="M11" s="480" t="s">
        <v>12</v>
      </c>
      <c r="N11" s="481" t="s">
        <v>14</v>
      </c>
    </row>
    <row r="12" spans="1:14">
      <c r="A12" s="642">
        <v>2018</v>
      </c>
      <c r="B12" s="764" t="s">
        <v>11</v>
      </c>
      <c r="C12" s="480">
        <v>101.6</v>
      </c>
      <c r="D12" s="480" t="s">
        <v>12</v>
      </c>
      <c r="E12" s="480">
        <v>100.6</v>
      </c>
      <c r="F12" s="480">
        <v>102.1</v>
      </c>
      <c r="G12" s="480" t="s">
        <v>12</v>
      </c>
      <c r="H12" s="480" t="s">
        <v>14</v>
      </c>
      <c r="I12" s="480">
        <v>102.9</v>
      </c>
      <c r="J12" s="480" t="s">
        <v>12</v>
      </c>
      <c r="K12" s="480" t="s">
        <v>14</v>
      </c>
      <c r="L12" s="480">
        <v>102.2</v>
      </c>
      <c r="M12" s="480" t="s">
        <v>12</v>
      </c>
      <c r="N12" s="481" t="s">
        <v>14</v>
      </c>
    </row>
    <row r="13" spans="1:14">
      <c r="A13" s="642"/>
      <c r="B13" s="764"/>
      <c r="C13" s="480"/>
      <c r="D13" s="480"/>
      <c r="E13" s="480"/>
      <c r="F13" s="480"/>
      <c r="G13" s="480"/>
      <c r="H13" s="480"/>
      <c r="I13" s="480"/>
      <c r="J13" s="480"/>
      <c r="K13" s="480"/>
      <c r="L13" s="480"/>
      <c r="M13" s="480"/>
      <c r="N13" s="481"/>
    </row>
    <row r="14" spans="1:14">
      <c r="A14" s="642">
        <v>2017</v>
      </c>
      <c r="B14" s="764" t="s">
        <v>928</v>
      </c>
      <c r="C14" s="480">
        <v>102.2</v>
      </c>
      <c r="D14" s="480">
        <v>101.1</v>
      </c>
      <c r="E14" s="480">
        <v>101.8</v>
      </c>
      <c r="F14" s="480">
        <v>101.7</v>
      </c>
      <c r="G14" s="480">
        <v>100.7</v>
      </c>
      <c r="H14" s="480" t="s">
        <v>14</v>
      </c>
      <c r="I14" s="480">
        <v>108.6</v>
      </c>
      <c r="J14" s="480">
        <v>104.3</v>
      </c>
      <c r="K14" s="480" t="s">
        <v>14</v>
      </c>
      <c r="L14" s="480">
        <v>101.5</v>
      </c>
      <c r="M14" s="480">
        <v>100.6</v>
      </c>
      <c r="N14" s="481" t="s">
        <v>14</v>
      </c>
    </row>
    <row r="15" spans="1:14">
      <c r="A15" s="642"/>
      <c r="B15" s="766"/>
      <c r="C15" s="480"/>
      <c r="D15" s="480"/>
      <c r="E15" s="480"/>
      <c r="F15" s="480"/>
      <c r="G15" s="480"/>
      <c r="H15" s="480"/>
      <c r="I15" s="480"/>
      <c r="J15" s="480"/>
      <c r="K15" s="480"/>
      <c r="L15" s="480"/>
      <c r="M15" s="480"/>
      <c r="N15" s="481"/>
    </row>
    <row r="16" spans="1:14">
      <c r="A16" s="642">
        <v>2018</v>
      </c>
      <c r="B16" s="764" t="s">
        <v>91</v>
      </c>
      <c r="C16" s="480">
        <v>101.5</v>
      </c>
      <c r="D16" s="480">
        <v>100.4</v>
      </c>
      <c r="E16" s="480">
        <v>100.1</v>
      </c>
      <c r="F16" s="480">
        <v>100.2</v>
      </c>
      <c r="G16" s="480">
        <v>100</v>
      </c>
      <c r="H16" s="480" t="s">
        <v>14</v>
      </c>
      <c r="I16" s="480">
        <v>99.3</v>
      </c>
      <c r="J16" s="480">
        <v>100.1</v>
      </c>
      <c r="K16" s="480" t="s">
        <v>14</v>
      </c>
      <c r="L16" s="480">
        <v>100.2</v>
      </c>
      <c r="M16" s="480">
        <v>100</v>
      </c>
      <c r="N16" s="481" t="s">
        <v>14</v>
      </c>
    </row>
    <row r="17" spans="1:14">
      <c r="A17" s="642"/>
      <c r="B17" s="765" t="s">
        <v>167</v>
      </c>
      <c r="C17" s="480">
        <v>101.7</v>
      </c>
      <c r="D17" s="480">
        <v>100.5</v>
      </c>
      <c r="E17" s="480">
        <v>100.6</v>
      </c>
      <c r="F17" s="480">
        <v>102.5</v>
      </c>
      <c r="G17" s="480">
        <v>101.6</v>
      </c>
      <c r="H17" s="480" t="s">
        <v>14</v>
      </c>
      <c r="I17" s="480">
        <v>106.4</v>
      </c>
      <c r="J17" s="480">
        <v>102.5</v>
      </c>
      <c r="K17" s="480" t="s">
        <v>14</v>
      </c>
      <c r="L17" s="480">
        <v>102.6</v>
      </c>
      <c r="M17" s="480">
        <v>101.7</v>
      </c>
      <c r="N17" s="481" t="s">
        <v>14</v>
      </c>
    </row>
    <row r="18" spans="1:14">
      <c r="A18" s="160"/>
      <c r="B18" s="767" t="s">
        <v>168</v>
      </c>
      <c r="C18" s="480">
        <v>102</v>
      </c>
      <c r="D18" s="480">
        <v>100</v>
      </c>
      <c r="E18" s="480">
        <v>100.6</v>
      </c>
      <c r="F18" s="480">
        <v>103.2</v>
      </c>
      <c r="G18" s="480">
        <v>100.9</v>
      </c>
      <c r="H18" s="480" t="s">
        <v>14</v>
      </c>
      <c r="I18" s="480">
        <v>104.7</v>
      </c>
      <c r="J18" s="480">
        <v>97.9</v>
      </c>
      <c r="K18" s="480" t="s">
        <v>14</v>
      </c>
      <c r="L18" s="480">
        <v>103.3</v>
      </c>
      <c r="M18" s="480">
        <v>101</v>
      </c>
      <c r="N18" s="481" t="s">
        <v>14</v>
      </c>
    </row>
    <row r="19" spans="1:14">
      <c r="A19" s="160"/>
      <c r="B19" s="764" t="s">
        <v>928</v>
      </c>
      <c r="C19" s="480">
        <v>101.4</v>
      </c>
      <c r="D19" s="480">
        <v>100.5</v>
      </c>
      <c r="E19" s="480">
        <v>101.1</v>
      </c>
      <c r="F19" s="480">
        <v>102.7</v>
      </c>
      <c r="G19" s="480">
        <v>100.2</v>
      </c>
      <c r="H19" s="480" t="s">
        <v>14</v>
      </c>
      <c r="I19" s="480">
        <v>101.6</v>
      </c>
      <c r="J19" s="480">
        <v>101.2</v>
      </c>
      <c r="K19" s="480" t="s">
        <v>14</v>
      </c>
      <c r="L19" s="480">
        <v>102.8</v>
      </c>
      <c r="M19" s="480">
        <v>100.1</v>
      </c>
      <c r="N19" s="481" t="s">
        <v>14</v>
      </c>
    </row>
    <row r="20" spans="1:14">
      <c r="A20" s="160"/>
      <c r="B20" s="766"/>
      <c r="C20" s="480"/>
      <c r="D20" s="480"/>
      <c r="E20" s="480"/>
      <c r="F20" s="480"/>
      <c r="G20" s="480"/>
      <c r="H20" s="480"/>
      <c r="I20" s="480"/>
      <c r="J20" s="480"/>
      <c r="K20" s="480"/>
      <c r="L20" s="480"/>
      <c r="M20" s="480"/>
      <c r="N20" s="481"/>
    </row>
    <row r="21" spans="1:14">
      <c r="A21" s="160">
        <v>2019</v>
      </c>
      <c r="B21" s="764" t="s">
        <v>91</v>
      </c>
      <c r="C21" s="694">
        <v>101.2</v>
      </c>
      <c r="D21" s="694">
        <v>100.2</v>
      </c>
      <c r="E21" s="694">
        <v>100.2</v>
      </c>
      <c r="F21" s="694">
        <v>102.5</v>
      </c>
      <c r="G21" s="694">
        <v>99.8</v>
      </c>
      <c r="H21" s="480" t="s">
        <v>14</v>
      </c>
      <c r="I21" s="694">
        <v>104.3</v>
      </c>
      <c r="J21" s="694">
        <v>102.8</v>
      </c>
      <c r="K21" s="480" t="s">
        <v>14</v>
      </c>
      <c r="L21" s="694">
        <v>102.2</v>
      </c>
      <c r="M21" s="694">
        <v>99.4</v>
      </c>
      <c r="N21" s="481" t="s">
        <v>14</v>
      </c>
    </row>
    <row r="22" spans="1:14">
      <c r="A22" s="160"/>
      <c r="B22" s="766"/>
      <c r="C22" s="480"/>
      <c r="D22" s="480"/>
      <c r="E22" s="480"/>
      <c r="F22" s="480"/>
      <c r="G22" s="480"/>
      <c r="H22" s="480"/>
      <c r="I22" s="480"/>
      <c r="J22" s="480"/>
      <c r="K22" s="480"/>
      <c r="L22" s="480"/>
      <c r="M22" s="480"/>
      <c r="N22" s="481"/>
    </row>
    <row r="23" spans="1:14">
      <c r="A23" s="642">
        <v>2018</v>
      </c>
      <c r="B23" s="766" t="s">
        <v>20</v>
      </c>
      <c r="C23" s="480">
        <v>101.9</v>
      </c>
      <c r="D23" s="480">
        <v>100.3</v>
      </c>
      <c r="E23" s="480">
        <v>100.3</v>
      </c>
      <c r="F23" s="480">
        <v>100.2</v>
      </c>
      <c r="G23" s="480">
        <v>100.1</v>
      </c>
      <c r="H23" s="480">
        <v>100.1</v>
      </c>
      <c r="I23" s="1103">
        <v>100.1</v>
      </c>
      <c r="J23" s="480">
        <v>99.8</v>
      </c>
      <c r="K23" s="480">
        <v>99.8</v>
      </c>
      <c r="L23" s="480">
        <v>100.2</v>
      </c>
      <c r="M23" s="480">
        <v>100.1</v>
      </c>
      <c r="N23" s="481">
        <v>100.1</v>
      </c>
    </row>
    <row r="24" spans="1:14">
      <c r="A24" s="642"/>
      <c r="B24" s="766" t="s">
        <v>21</v>
      </c>
      <c r="C24" s="480">
        <v>101.4</v>
      </c>
      <c r="D24" s="480">
        <v>99.8</v>
      </c>
      <c r="E24" s="480">
        <v>100.1</v>
      </c>
      <c r="F24" s="480">
        <v>99.9</v>
      </c>
      <c r="G24" s="480">
        <v>99.8</v>
      </c>
      <c r="H24" s="480">
        <v>99.9</v>
      </c>
      <c r="I24" s="1103">
        <v>98.2</v>
      </c>
      <c r="J24" s="480">
        <v>99.6</v>
      </c>
      <c r="K24" s="480">
        <v>99.4</v>
      </c>
      <c r="L24" s="480">
        <v>100</v>
      </c>
      <c r="M24" s="480">
        <v>99.8</v>
      </c>
      <c r="N24" s="481">
        <v>99.9</v>
      </c>
    </row>
    <row r="25" spans="1:14">
      <c r="A25" s="642"/>
      <c r="B25" s="766" t="s">
        <v>22</v>
      </c>
      <c r="C25" s="480">
        <v>101.3</v>
      </c>
      <c r="D25" s="480">
        <v>99.9</v>
      </c>
      <c r="E25" s="480">
        <v>100</v>
      </c>
      <c r="F25" s="480">
        <v>100.5</v>
      </c>
      <c r="G25" s="480">
        <v>100.6</v>
      </c>
      <c r="H25" s="480">
        <v>100.5</v>
      </c>
      <c r="I25" s="1103">
        <v>99.7</v>
      </c>
      <c r="J25" s="480">
        <v>101.8</v>
      </c>
      <c r="K25" s="480">
        <v>101.2</v>
      </c>
      <c r="L25" s="480">
        <v>100.6</v>
      </c>
      <c r="M25" s="480">
        <v>100.6</v>
      </c>
      <c r="N25" s="481">
        <v>100.5</v>
      </c>
    </row>
    <row r="26" spans="1:14">
      <c r="A26" s="160"/>
      <c r="B26" s="769" t="s">
        <v>23</v>
      </c>
      <c r="C26" s="1104">
        <v>101.6</v>
      </c>
      <c r="D26" s="1104">
        <v>100.5</v>
      </c>
      <c r="E26" s="1104">
        <v>100.5</v>
      </c>
      <c r="F26" s="1104">
        <v>101</v>
      </c>
      <c r="G26" s="1104">
        <v>100.3</v>
      </c>
      <c r="H26" s="1104">
        <v>100.8</v>
      </c>
      <c r="I26" s="1104">
        <v>101.6</v>
      </c>
      <c r="J26" s="1104">
        <v>99.6</v>
      </c>
      <c r="K26" s="1104">
        <v>100.8</v>
      </c>
      <c r="L26" s="1104">
        <v>101.1</v>
      </c>
      <c r="M26" s="1104">
        <v>100.3</v>
      </c>
      <c r="N26" s="1105">
        <v>100.8</v>
      </c>
    </row>
    <row r="27" spans="1:14">
      <c r="A27" s="160"/>
      <c r="B27" s="768" t="s">
        <v>24</v>
      </c>
      <c r="C27" s="694">
        <v>101.7</v>
      </c>
      <c r="D27" s="694">
        <v>100.2</v>
      </c>
      <c r="E27" s="694">
        <v>100.6</v>
      </c>
      <c r="F27" s="694">
        <v>103</v>
      </c>
      <c r="G27" s="694">
        <v>101.3</v>
      </c>
      <c r="H27" s="694">
        <v>102.1</v>
      </c>
      <c r="I27" s="694">
        <v>106.2</v>
      </c>
      <c r="J27" s="694">
        <v>102.1</v>
      </c>
      <c r="K27" s="694">
        <v>102.9</v>
      </c>
      <c r="L27" s="694">
        <v>103.1</v>
      </c>
      <c r="M27" s="694">
        <v>101.4</v>
      </c>
      <c r="N27" s="1106">
        <v>102.2</v>
      </c>
    </row>
    <row r="28" spans="1:14">
      <c r="A28" s="160"/>
      <c r="B28" s="768" t="s">
        <v>25</v>
      </c>
      <c r="C28" s="694">
        <v>102</v>
      </c>
      <c r="D28" s="694">
        <v>100.1</v>
      </c>
      <c r="E28" s="694">
        <v>100.7</v>
      </c>
      <c r="F28" s="694">
        <v>103.7</v>
      </c>
      <c r="G28" s="694">
        <v>100.3</v>
      </c>
      <c r="H28" s="694">
        <v>102.4</v>
      </c>
      <c r="I28" s="694">
        <v>111.6</v>
      </c>
      <c r="J28" s="694">
        <v>101.3</v>
      </c>
      <c r="K28" s="694">
        <v>104.2</v>
      </c>
      <c r="L28" s="694">
        <v>103.7</v>
      </c>
      <c r="M28" s="694">
        <v>100.3</v>
      </c>
      <c r="N28" s="1106">
        <v>102.5</v>
      </c>
    </row>
    <row r="29" spans="1:14">
      <c r="A29" s="160"/>
      <c r="B29" s="768" t="s">
        <v>13</v>
      </c>
      <c r="C29" s="694">
        <v>102</v>
      </c>
      <c r="D29" s="694">
        <v>99.8</v>
      </c>
      <c r="E29" s="694">
        <v>100.6</v>
      </c>
      <c r="F29" s="694">
        <v>103.4</v>
      </c>
      <c r="G29" s="694">
        <v>100.1</v>
      </c>
      <c r="H29" s="694">
        <v>102.5</v>
      </c>
      <c r="I29" s="694">
        <v>105.1</v>
      </c>
      <c r="J29" s="694">
        <v>97.1</v>
      </c>
      <c r="K29" s="694">
        <v>101.2</v>
      </c>
      <c r="L29" s="694">
        <v>103.7</v>
      </c>
      <c r="M29" s="694">
        <v>100.2</v>
      </c>
      <c r="N29" s="1106">
        <v>102.7</v>
      </c>
    </row>
    <row r="30" spans="1:14">
      <c r="A30" s="160"/>
      <c r="B30" s="768" t="s">
        <v>15</v>
      </c>
      <c r="C30" s="694">
        <v>102</v>
      </c>
      <c r="D30" s="694">
        <v>100</v>
      </c>
      <c r="E30" s="694">
        <v>100.5</v>
      </c>
      <c r="F30" s="694">
        <v>103</v>
      </c>
      <c r="G30" s="694">
        <v>100</v>
      </c>
      <c r="H30" s="694">
        <v>102.5</v>
      </c>
      <c r="I30" s="694">
        <v>104.2</v>
      </c>
      <c r="J30" s="694">
        <v>99</v>
      </c>
      <c r="K30" s="694">
        <v>100.2</v>
      </c>
      <c r="L30" s="694">
        <v>103.2</v>
      </c>
      <c r="M30" s="694">
        <v>100</v>
      </c>
      <c r="N30" s="1106">
        <v>102.7</v>
      </c>
    </row>
    <row r="31" spans="1:14">
      <c r="A31" s="160"/>
      <c r="B31" s="768" t="s">
        <v>16</v>
      </c>
      <c r="C31" s="694">
        <v>101.9</v>
      </c>
      <c r="D31" s="694">
        <v>100.2</v>
      </c>
      <c r="E31" s="694">
        <v>100.7</v>
      </c>
      <c r="F31" s="694">
        <v>103</v>
      </c>
      <c r="G31" s="694">
        <v>100.5</v>
      </c>
      <c r="H31" s="694">
        <v>103</v>
      </c>
      <c r="I31" s="694">
        <v>104.7</v>
      </c>
      <c r="J31" s="694">
        <v>99.8</v>
      </c>
      <c r="K31" s="694">
        <v>100</v>
      </c>
      <c r="L31" s="694">
        <v>103.1</v>
      </c>
      <c r="M31" s="694">
        <v>100.5</v>
      </c>
      <c r="N31" s="1106">
        <v>103.2</v>
      </c>
    </row>
    <row r="32" spans="1:14">
      <c r="A32" s="160"/>
      <c r="B32" s="766" t="s">
        <v>17</v>
      </c>
      <c r="C32" s="694">
        <v>101.8</v>
      </c>
      <c r="D32" s="694">
        <v>100.4</v>
      </c>
      <c r="E32" s="694">
        <v>101.1</v>
      </c>
      <c r="F32" s="694">
        <v>103.2</v>
      </c>
      <c r="G32" s="694">
        <v>100.5</v>
      </c>
      <c r="H32" s="694">
        <v>103.5</v>
      </c>
      <c r="I32" s="694">
        <v>101.3</v>
      </c>
      <c r="J32" s="694">
        <v>101.5</v>
      </c>
      <c r="K32" s="694">
        <v>101.5</v>
      </c>
      <c r="L32" s="694">
        <v>103.4</v>
      </c>
      <c r="M32" s="694">
        <v>100.5</v>
      </c>
      <c r="N32" s="1106">
        <v>103.7</v>
      </c>
    </row>
    <row r="33" spans="1:14">
      <c r="A33" s="160"/>
      <c r="B33" s="766" t="s">
        <v>18</v>
      </c>
      <c r="C33" s="694">
        <v>101.3</v>
      </c>
      <c r="D33" s="694">
        <v>100</v>
      </c>
      <c r="E33" s="694">
        <v>101.1</v>
      </c>
      <c r="F33" s="694">
        <v>102.8</v>
      </c>
      <c r="G33" s="694">
        <v>99.6</v>
      </c>
      <c r="H33" s="694">
        <v>103.1</v>
      </c>
      <c r="I33" s="694">
        <v>102</v>
      </c>
      <c r="J33" s="694">
        <v>100.6</v>
      </c>
      <c r="K33" s="694">
        <v>102.1</v>
      </c>
      <c r="L33" s="694">
        <v>102.8</v>
      </c>
      <c r="M33" s="694">
        <v>99.5</v>
      </c>
      <c r="N33" s="1106">
        <v>103.2</v>
      </c>
    </row>
    <row r="34" spans="1:14">
      <c r="A34" s="160"/>
      <c r="B34" s="766" t="s">
        <v>19</v>
      </c>
      <c r="C34" s="694">
        <v>101.1</v>
      </c>
      <c r="D34" s="694">
        <v>100</v>
      </c>
      <c r="E34" s="694">
        <v>101.1</v>
      </c>
      <c r="F34" s="694">
        <v>102.1</v>
      </c>
      <c r="G34" s="694">
        <v>99</v>
      </c>
      <c r="H34" s="694">
        <v>102.1</v>
      </c>
      <c r="I34" s="694">
        <v>101.5</v>
      </c>
      <c r="J34" s="694">
        <v>99.4</v>
      </c>
      <c r="K34" s="694">
        <v>101.5</v>
      </c>
      <c r="L34" s="694">
        <v>102.1</v>
      </c>
      <c r="M34" s="694">
        <v>98.9</v>
      </c>
      <c r="N34" s="1106">
        <v>102.1</v>
      </c>
    </row>
    <row r="35" spans="1:14">
      <c r="A35" s="160"/>
      <c r="B35" s="766"/>
      <c r="C35" s="480"/>
      <c r="D35" s="480"/>
      <c r="E35" s="480"/>
      <c r="F35" s="480"/>
      <c r="G35" s="480"/>
      <c r="H35" s="480"/>
      <c r="I35" s="480"/>
      <c r="J35" s="480"/>
      <c r="K35" s="480"/>
      <c r="L35" s="480"/>
      <c r="M35" s="480"/>
      <c r="N35" s="481"/>
    </row>
    <row r="36" spans="1:14">
      <c r="A36" s="642">
        <v>2019</v>
      </c>
      <c r="B36" s="766" t="s">
        <v>20</v>
      </c>
      <c r="C36" s="480">
        <v>100.7</v>
      </c>
      <c r="D36" s="480">
        <v>99.8</v>
      </c>
      <c r="E36" s="480">
        <v>99.8</v>
      </c>
      <c r="F36" s="480">
        <v>102.2</v>
      </c>
      <c r="G36" s="480">
        <v>100.2</v>
      </c>
      <c r="H36" s="480">
        <v>100.2</v>
      </c>
      <c r="I36" s="480">
        <v>102.4</v>
      </c>
      <c r="J36" s="480">
        <v>100.7</v>
      </c>
      <c r="K36" s="480">
        <v>100.7</v>
      </c>
      <c r="L36" s="50">
        <v>102</v>
      </c>
      <c r="M36" s="480">
        <v>100</v>
      </c>
      <c r="N36" s="481">
        <v>100</v>
      </c>
    </row>
    <row r="37" spans="1:14">
      <c r="A37" s="642"/>
      <c r="B37" s="766" t="s">
        <v>21</v>
      </c>
      <c r="C37" s="480">
        <v>101.2</v>
      </c>
      <c r="D37" s="480">
        <v>100.4</v>
      </c>
      <c r="E37" s="480">
        <v>100.2</v>
      </c>
      <c r="F37" s="480">
        <v>102.9</v>
      </c>
      <c r="G37" s="480">
        <v>100.5</v>
      </c>
      <c r="H37" s="480">
        <v>100.7</v>
      </c>
      <c r="I37" s="480">
        <v>106.6</v>
      </c>
      <c r="J37" s="480">
        <v>103.7</v>
      </c>
      <c r="K37" s="480">
        <v>104.4</v>
      </c>
      <c r="L37" s="50">
        <v>102.6</v>
      </c>
      <c r="M37" s="480">
        <v>100.4</v>
      </c>
      <c r="N37" s="481">
        <v>100.4</v>
      </c>
    </row>
    <row r="38" spans="1:14">
      <c r="A38" s="642"/>
      <c r="B38" s="766" t="s">
        <v>22</v>
      </c>
      <c r="C38" s="480">
        <v>101.7</v>
      </c>
      <c r="D38" s="480">
        <v>100.3</v>
      </c>
      <c r="E38" s="480">
        <v>100.5</v>
      </c>
      <c r="F38" s="480">
        <v>102.5</v>
      </c>
      <c r="G38" s="480">
        <v>100.1</v>
      </c>
      <c r="H38" s="480">
        <v>100.8</v>
      </c>
      <c r="I38" s="480">
        <v>104.1</v>
      </c>
      <c r="J38" s="480">
        <v>99.4</v>
      </c>
      <c r="K38" s="480">
        <v>103.8</v>
      </c>
      <c r="L38" s="50">
        <v>102.1</v>
      </c>
      <c r="M38" s="480">
        <v>100.2</v>
      </c>
      <c r="N38" s="481">
        <v>100.6</v>
      </c>
    </row>
    <row r="39" spans="1:14" ht="9" customHeight="1">
      <c r="A39" s="160"/>
      <c r="B39" s="639"/>
      <c r="C39" s="1002"/>
      <c r="D39" s="1002"/>
      <c r="E39" s="1002"/>
      <c r="F39" s="1002"/>
      <c r="G39" s="1002"/>
      <c r="H39" s="1002"/>
      <c r="I39" s="1002"/>
      <c r="J39" s="1002"/>
      <c r="K39" s="1002"/>
      <c r="L39" s="1002"/>
      <c r="M39" s="1002"/>
      <c r="N39" s="1002"/>
    </row>
    <row r="40" spans="1:14">
      <c r="A40" s="1252" t="s">
        <v>939</v>
      </c>
      <c r="B40" s="1252"/>
      <c r="C40" s="1252"/>
      <c r="D40" s="1252"/>
      <c r="E40" s="1252"/>
      <c r="F40" s="1252"/>
      <c r="G40" s="1252"/>
      <c r="H40" s="1252"/>
      <c r="I40" s="1252"/>
      <c r="J40" s="1252"/>
      <c r="K40" s="1252"/>
      <c r="L40" s="1252"/>
      <c r="M40" s="1252"/>
      <c r="N40" s="1252"/>
    </row>
    <row r="41" spans="1:14">
      <c r="A41" s="1377" t="s">
        <v>940</v>
      </c>
      <c r="B41" s="1377"/>
      <c r="C41" s="1377"/>
      <c r="D41" s="1377"/>
      <c r="E41" s="1377"/>
      <c r="F41" s="1377"/>
      <c r="G41" s="1377"/>
      <c r="H41" s="1377"/>
      <c r="I41" s="1377"/>
      <c r="J41" s="1377"/>
      <c r="K41" s="1377"/>
      <c r="L41" s="1377"/>
      <c r="M41" s="1377"/>
      <c r="N41" s="1377"/>
    </row>
  </sheetData>
  <mergeCells count="13">
    <mergeCell ref="L7:N8"/>
    <mergeCell ref="A40:N40"/>
    <mergeCell ref="A41:N41"/>
    <mergeCell ref="A1:E1"/>
    <mergeCell ref="L1:N1"/>
    <mergeCell ref="A2:E2"/>
    <mergeCell ref="L2:N2"/>
    <mergeCell ref="A3:B9"/>
    <mergeCell ref="C3:N4"/>
    <mergeCell ref="C5:E8"/>
    <mergeCell ref="F5:N6"/>
    <mergeCell ref="F7:H8"/>
    <mergeCell ref="I7:K8"/>
  </mergeCells>
  <hyperlinks>
    <hyperlink ref="L1:M1" location="'Spis tablic     List of tables'!A84" display="Powrót do spisu tablic"/>
    <hyperlink ref="L2" location="'Spis tablic     List of tables'!A1" display="Return to list tables"/>
    <hyperlink ref="L2:M2" location="'Spis tablic     List of tables'!A84" display="Return to list of tables"/>
    <hyperlink ref="L1:N2" location="'Spis tablic     List of tables'!A87" display="Powrót do spisu tablic"/>
  </hyperlinks>
  <pageMargins left="0.7" right="0.7" top="0.75" bottom="0.75" header="0.3" footer="0.3"/>
  <pageSetup paperSize="9" scale="80"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45"/>
  <sheetViews>
    <sheetView showGridLines="0" zoomScaleNormal="100" workbookViewId="0">
      <selection sqref="A1:E1"/>
    </sheetView>
  </sheetViews>
  <sheetFormatPr defaultRowHeight="15"/>
  <cols>
    <col min="1" max="1" width="6.42578125" style="72" customWidth="1"/>
    <col min="2" max="2" width="17.85546875" style="72" customWidth="1"/>
    <col min="3" max="12" width="10.42578125" style="72" customWidth="1"/>
    <col min="13" max="13" width="8.7109375" style="72" customWidth="1"/>
  </cols>
  <sheetData>
    <row r="1" spans="1:13">
      <c r="A1" s="1251" t="s">
        <v>941</v>
      </c>
      <c r="B1" s="1251"/>
      <c r="C1" s="1251"/>
      <c r="D1" s="1251"/>
      <c r="E1" s="1251"/>
      <c r="F1" s="71"/>
      <c r="G1" s="71"/>
      <c r="L1" s="1668" t="s">
        <v>1</v>
      </c>
      <c r="M1" s="1668"/>
    </row>
    <row r="2" spans="1:13">
      <c r="A2" s="1369" t="s">
        <v>931</v>
      </c>
      <c r="B2" s="1369"/>
      <c r="C2" s="1369"/>
      <c r="D2" s="1369"/>
      <c r="E2" s="1369"/>
      <c r="F2" s="770"/>
      <c r="G2" s="770"/>
      <c r="L2" s="1703" t="s">
        <v>3</v>
      </c>
      <c r="M2" s="1703"/>
    </row>
    <row r="3" spans="1:13">
      <c r="A3" s="1378" t="s">
        <v>942</v>
      </c>
      <c r="B3" s="1821"/>
      <c r="C3" s="1393" t="s">
        <v>943</v>
      </c>
      <c r="D3" s="1495"/>
      <c r="E3" s="1495"/>
      <c r="F3" s="1495"/>
      <c r="G3" s="1495"/>
      <c r="H3" s="1495"/>
      <c r="I3" s="1495"/>
      <c r="J3" s="1495"/>
      <c r="K3" s="1495"/>
      <c r="L3" s="1233" t="s">
        <v>1778</v>
      </c>
      <c r="M3" s="1282"/>
    </row>
    <row r="4" spans="1:13">
      <c r="A4" s="1277"/>
      <c r="B4" s="1822"/>
      <c r="C4" s="1628"/>
      <c r="D4" s="1284"/>
      <c r="E4" s="1284"/>
      <c r="F4" s="1284"/>
      <c r="G4" s="1284"/>
      <c r="H4" s="1284"/>
      <c r="I4" s="1284"/>
      <c r="J4" s="1284"/>
      <c r="K4" s="1284"/>
      <c r="L4" s="1626"/>
      <c r="M4" s="1284"/>
    </row>
    <row r="5" spans="1:13">
      <c r="A5" s="1277"/>
      <c r="B5" s="1822"/>
      <c r="C5" s="1393" t="s">
        <v>944</v>
      </c>
      <c r="D5" s="1495"/>
      <c r="E5" s="1495"/>
      <c r="F5" s="1495"/>
      <c r="G5" s="1495"/>
      <c r="H5" s="1496"/>
      <c r="I5" s="1393" t="s">
        <v>945</v>
      </c>
      <c r="J5" s="1495"/>
      <c r="K5" s="1495"/>
      <c r="L5" s="1626"/>
      <c r="M5" s="1284"/>
    </row>
    <row r="6" spans="1:13">
      <c r="A6" s="1277"/>
      <c r="B6" s="1822"/>
      <c r="C6" s="1498"/>
      <c r="D6" s="1286"/>
      <c r="E6" s="1286"/>
      <c r="F6" s="1286"/>
      <c r="G6" s="1286"/>
      <c r="H6" s="1497"/>
      <c r="I6" s="1628"/>
      <c r="J6" s="1284"/>
      <c r="K6" s="1284"/>
      <c r="L6" s="1626"/>
      <c r="M6" s="1284"/>
    </row>
    <row r="7" spans="1:13">
      <c r="A7" s="1277"/>
      <c r="B7" s="1822"/>
      <c r="C7" s="1393" t="s">
        <v>1777</v>
      </c>
      <c r="D7" s="1495"/>
      <c r="E7" s="1496"/>
      <c r="F7" s="1393" t="s">
        <v>1779</v>
      </c>
      <c r="G7" s="1495"/>
      <c r="H7" s="1496"/>
      <c r="I7" s="1628"/>
      <c r="J7" s="1284"/>
      <c r="K7" s="1284"/>
      <c r="L7" s="1626"/>
      <c r="M7" s="1284"/>
    </row>
    <row r="8" spans="1:13">
      <c r="A8" s="1277"/>
      <c r="B8" s="1822"/>
      <c r="C8" s="1628"/>
      <c r="D8" s="1284"/>
      <c r="E8" s="1503"/>
      <c r="F8" s="1628"/>
      <c r="G8" s="1284"/>
      <c r="H8" s="1503"/>
      <c r="I8" s="1628"/>
      <c r="J8" s="1284"/>
      <c r="K8" s="1284"/>
      <c r="L8" s="1626"/>
      <c r="M8" s="1284"/>
    </row>
    <row r="9" spans="1:13">
      <c r="A9" s="1277"/>
      <c r="B9" s="1822"/>
      <c r="C9" s="1628"/>
      <c r="D9" s="1284"/>
      <c r="E9" s="1503"/>
      <c r="F9" s="1628"/>
      <c r="G9" s="1284"/>
      <c r="H9" s="1503"/>
      <c r="I9" s="1628"/>
      <c r="J9" s="1284"/>
      <c r="K9" s="1284"/>
      <c r="L9" s="1626"/>
      <c r="M9" s="1284"/>
    </row>
    <row r="10" spans="1:13">
      <c r="A10" s="1277"/>
      <c r="B10" s="1822"/>
      <c r="C10" s="1628"/>
      <c r="D10" s="1284"/>
      <c r="E10" s="1503"/>
      <c r="F10" s="1628"/>
      <c r="G10" s="1284"/>
      <c r="H10" s="1503"/>
      <c r="I10" s="1628"/>
      <c r="J10" s="1284"/>
      <c r="K10" s="1284"/>
      <c r="L10" s="1626"/>
      <c r="M10" s="1284"/>
    </row>
    <row r="11" spans="1:13">
      <c r="A11" s="1277"/>
      <c r="B11" s="1822"/>
      <c r="C11" s="1498"/>
      <c r="D11" s="1286"/>
      <c r="E11" s="1497"/>
      <c r="F11" s="1498"/>
      <c r="G11" s="1286"/>
      <c r="H11" s="1497"/>
      <c r="I11" s="1498"/>
      <c r="J11" s="1286"/>
      <c r="K11" s="1286"/>
      <c r="L11" s="1236"/>
      <c r="M11" s="1286"/>
    </row>
    <row r="12" spans="1:13">
      <c r="A12" s="1277"/>
      <c r="B12" s="1822"/>
      <c r="C12" s="1814" t="s">
        <v>9</v>
      </c>
      <c r="D12" s="1814" t="s">
        <v>10</v>
      </c>
      <c r="E12" s="1814" t="s">
        <v>938</v>
      </c>
      <c r="F12" s="1814" t="s">
        <v>9</v>
      </c>
      <c r="G12" s="1814" t="s">
        <v>10</v>
      </c>
      <c r="H12" s="1814" t="s">
        <v>938</v>
      </c>
      <c r="I12" s="1814" t="s">
        <v>9</v>
      </c>
      <c r="J12" s="1814" t="s">
        <v>10</v>
      </c>
      <c r="K12" s="1814" t="s">
        <v>938</v>
      </c>
      <c r="L12" s="1374" t="s">
        <v>946</v>
      </c>
      <c r="M12" s="1393" t="s">
        <v>947</v>
      </c>
    </row>
    <row r="13" spans="1:13">
      <c r="A13" s="1277"/>
      <c r="B13" s="1822"/>
      <c r="C13" s="1815"/>
      <c r="D13" s="1815"/>
      <c r="E13" s="1815"/>
      <c r="F13" s="1815"/>
      <c r="G13" s="1815"/>
      <c r="H13" s="1815"/>
      <c r="I13" s="1815"/>
      <c r="J13" s="1815"/>
      <c r="K13" s="1815"/>
      <c r="L13" s="1627"/>
      <c r="M13" s="1628"/>
    </row>
    <row r="14" spans="1:13">
      <c r="A14" s="12"/>
      <c r="B14" s="13"/>
      <c r="C14" s="15"/>
      <c r="D14" s="15"/>
      <c r="E14" s="15"/>
      <c r="F14" s="15"/>
      <c r="G14" s="15"/>
      <c r="H14" s="15"/>
      <c r="I14" s="15"/>
      <c r="J14" s="15"/>
      <c r="K14" s="15"/>
      <c r="L14" s="14"/>
      <c r="M14" s="56"/>
    </row>
    <row r="15" spans="1:13">
      <c r="A15" s="771">
        <v>2017</v>
      </c>
      <c r="B15" s="757" t="s">
        <v>11</v>
      </c>
      <c r="C15" s="544">
        <v>100.2</v>
      </c>
      <c r="D15" s="544" t="s">
        <v>12</v>
      </c>
      <c r="E15" s="544" t="s">
        <v>14</v>
      </c>
      <c r="F15" s="544">
        <v>102.7</v>
      </c>
      <c r="G15" s="544" t="s">
        <v>12</v>
      </c>
      <c r="H15" s="544" t="s">
        <v>14</v>
      </c>
      <c r="I15" s="544">
        <v>100.6</v>
      </c>
      <c r="J15" s="544" t="s">
        <v>12</v>
      </c>
      <c r="K15" s="544" t="s">
        <v>14</v>
      </c>
      <c r="L15" s="1107">
        <v>54.67</v>
      </c>
      <c r="M15" s="841">
        <v>66.44</v>
      </c>
    </row>
    <row r="16" spans="1:13">
      <c r="A16" s="771">
        <v>2018</v>
      </c>
      <c r="B16" s="757" t="s">
        <v>11</v>
      </c>
      <c r="C16" s="544">
        <v>100.5</v>
      </c>
      <c r="D16" s="544" t="s">
        <v>12</v>
      </c>
      <c r="E16" s="544" t="s">
        <v>14</v>
      </c>
      <c r="F16" s="544">
        <v>101.3</v>
      </c>
      <c r="G16" s="544" t="s">
        <v>12</v>
      </c>
      <c r="H16" s="544" t="s">
        <v>14</v>
      </c>
      <c r="I16" s="544">
        <v>102.7</v>
      </c>
      <c r="J16" s="544" t="s">
        <v>12</v>
      </c>
      <c r="K16" s="544" t="s">
        <v>14</v>
      </c>
      <c r="L16" s="1107" t="s">
        <v>1355</v>
      </c>
      <c r="M16" s="841" t="s">
        <v>1356</v>
      </c>
    </row>
    <row r="17" spans="1:13">
      <c r="A17" s="771"/>
      <c r="B17" s="757"/>
      <c r="C17" s="544"/>
      <c r="D17" s="544"/>
      <c r="E17" s="544"/>
      <c r="F17" s="544"/>
      <c r="G17" s="544"/>
      <c r="H17" s="544"/>
      <c r="I17" s="544"/>
      <c r="J17" s="544"/>
      <c r="K17" s="544"/>
      <c r="L17" s="1108"/>
      <c r="M17" s="1109"/>
    </row>
    <row r="18" spans="1:13">
      <c r="A18" s="771">
        <v>2017</v>
      </c>
      <c r="B18" s="757" t="s">
        <v>928</v>
      </c>
      <c r="C18" s="544">
        <v>99.6</v>
      </c>
      <c r="D18" s="544">
        <v>98.9</v>
      </c>
      <c r="E18" s="544" t="s">
        <v>14</v>
      </c>
      <c r="F18" s="544">
        <v>102</v>
      </c>
      <c r="G18" s="544">
        <v>100.2</v>
      </c>
      <c r="H18" s="544" t="s">
        <v>14</v>
      </c>
      <c r="I18" s="544">
        <v>101.2</v>
      </c>
      <c r="J18" s="544">
        <v>100.9</v>
      </c>
      <c r="K18" s="544" t="s">
        <v>14</v>
      </c>
      <c r="L18" s="375" t="s">
        <v>1357</v>
      </c>
      <c r="M18" s="911" t="s">
        <v>1358</v>
      </c>
    </row>
    <row r="19" spans="1:13">
      <c r="A19" s="771"/>
      <c r="B19" s="772"/>
      <c r="C19" s="1110"/>
      <c r="D19" s="1110"/>
      <c r="E19" s="1110"/>
      <c r="F19" s="1110"/>
      <c r="G19" s="1110"/>
      <c r="H19" s="1110"/>
      <c r="I19" s="1110"/>
      <c r="J19" s="1110"/>
      <c r="K19" s="1110"/>
      <c r="L19" s="1111"/>
      <c r="M19" s="1112"/>
    </row>
    <row r="20" spans="1:13">
      <c r="A20" s="771">
        <v>2018</v>
      </c>
      <c r="B20" s="757" t="s">
        <v>91</v>
      </c>
      <c r="C20" s="1110">
        <v>99.2</v>
      </c>
      <c r="D20" s="1110">
        <v>99.8</v>
      </c>
      <c r="E20" s="544" t="s">
        <v>14</v>
      </c>
      <c r="F20" s="1110">
        <v>101.1</v>
      </c>
      <c r="G20" s="1110">
        <v>100.4</v>
      </c>
      <c r="H20" s="544" t="s">
        <v>14</v>
      </c>
      <c r="I20" s="1110">
        <v>101.7</v>
      </c>
      <c r="J20" s="1110">
        <v>100.5</v>
      </c>
      <c r="K20" s="544" t="s">
        <v>14</v>
      </c>
      <c r="L20" s="1111">
        <v>57.69</v>
      </c>
      <c r="M20" s="1112">
        <v>66.7</v>
      </c>
    </row>
    <row r="21" spans="1:13">
      <c r="A21" s="771"/>
      <c r="B21" s="757" t="s">
        <v>167</v>
      </c>
      <c r="C21" s="544">
        <v>99.6</v>
      </c>
      <c r="D21" s="544">
        <v>100.9</v>
      </c>
      <c r="E21" s="544" t="s">
        <v>14</v>
      </c>
      <c r="F21" s="544">
        <v>101.2</v>
      </c>
      <c r="G21" s="544">
        <v>100.3</v>
      </c>
      <c r="H21" s="544" t="s">
        <v>14</v>
      </c>
      <c r="I21" s="544">
        <v>102.5</v>
      </c>
      <c r="J21" s="544">
        <v>100.8</v>
      </c>
      <c r="K21" s="544" t="s">
        <v>14</v>
      </c>
      <c r="L21" s="375" t="s">
        <v>1359</v>
      </c>
      <c r="M21" s="911" t="s">
        <v>1360</v>
      </c>
    </row>
    <row r="22" spans="1:13">
      <c r="A22" s="771"/>
      <c r="B22" s="757" t="s">
        <v>168</v>
      </c>
      <c r="C22" s="544">
        <v>100.8</v>
      </c>
      <c r="D22" s="544">
        <v>101.2</v>
      </c>
      <c r="E22" s="544" t="s">
        <v>14</v>
      </c>
      <c r="F22" s="544">
        <v>101.3</v>
      </c>
      <c r="G22" s="544">
        <v>100.4</v>
      </c>
      <c r="H22" s="544" t="s">
        <v>14</v>
      </c>
      <c r="I22" s="544">
        <v>103.2</v>
      </c>
      <c r="J22" s="544">
        <v>101</v>
      </c>
      <c r="K22" s="544" t="s">
        <v>14</v>
      </c>
      <c r="L22" s="375" t="s">
        <v>1361</v>
      </c>
      <c r="M22" s="911" t="s">
        <v>1362</v>
      </c>
    </row>
    <row r="23" spans="1:13">
      <c r="A23" s="771"/>
      <c r="B23" s="757" t="s">
        <v>928</v>
      </c>
      <c r="C23" s="544">
        <v>102.6</v>
      </c>
      <c r="D23" s="544">
        <v>100.74</v>
      </c>
      <c r="E23" s="544" t="s">
        <v>14</v>
      </c>
      <c r="F23" s="544">
        <v>101.5</v>
      </c>
      <c r="G23" s="544">
        <v>100.4</v>
      </c>
      <c r="H23" s="544" t="s">
        <v>14</v>
      </c>
      <c r="I23" s="544">
        <v>103.4</v>
      </c>
      <c r="J23" s="544">
        <v>101.1</v>
      </c>
      <c r="K23" s="544" t="s">
        <v>14</v>
      </c>
      <c r="L23" s="375" t="s">
        <v>1363</v>
      </c>
      <c r="M23" s="911" t="s">
        <v>1364</v>
      </c>
    </row>
    <row r="24" spans="1:13">
      <c r="A24" s="771"/>
      <c r="B24" s="772"/>
      <c r="C24" s="1110"/>
      <c r="D24" s="1110"/>
      <c r="E24" s="1110"/>
      <c r="F24" s="1110"/>
      <c r="G24" s="1110"/>
      <c r="H24" s="1110"/>
      <c r="I24" s="1110"/>
      <c r="J24" s="1110"/>
      <c r="K24" s="1110"/>
      <c r="L24" s="1111"/>
      <c r="M24" s="1112"/>
    </row>
    <row r="25" spans="1:13">
      <c r="A25" s="773">
        <v>2019</v>
      </c>
      <c r="B25" s="757" t="s">
        <v>91</v>
      </c>
      <c r="C25" s="857">
        <v>104.7</v>
      </c>
      <c r="D25" s="857">
        <v>101.8</v>
      </c>
      <c r="E25" s="544" t="s">
        <v>14</v>
      </c>
      <c r="F25" s="523">
        <v>102.1</v>
      </c>
      <c r="G25" s="857">
        <v>101</v>
      </c>
      <c r="H25" s="544" t="s">
        <v>14</v>
      </c>
      <c r="I25" s="857">
        <v>103.7</v>
      </c>
      <c r="J25" s="857">
        <v>100.7</v>
      </c>
      <c r="K25" s="544" t="s">
        <v>14</v>
      </c>
      <c r="L25" s="866">
        <v>71.88</v>
      </c>
      <c r="M25" s="687">
        <v>83.35</v>
      </c>
    </row>
    <row r="26" spans="1:13">
      <c r="A26" s="771"/>
      <c r="B26" s="772"/>
      <c r="C26" s="1110"/>
      <c r="D26" s="1110"/>
      <c r="E26" s="1110"/>
      <c r="F26" s="1110"/>
      <c r="G26" s="1110"/>
      <c r="H26" s="1110"/>
      <c r="I26" s="1110"/>
      <c r="J26" s="1110"/>
      <c r="K26" s="1110"/>
      <c r="L26" s="1111"/>
      <c r="M26" s="1112"/>
    </row>
    <row r="27" spans="1:13">
      <c r="A27" s="771">
        <v>2018</v>
      </c>
      <c r="B27" s="772" t="s">
        <v>20</v>
      </c>
      <c r="C27" s="523">
        <v>99.4</v>
      </c>
      <c r="D27" s="523">
        <v>100</v>
      </c>
      <c r="E27" s="523">
        <v>100</v>
      </c>
      <c r="F27" s="523">
        <v>101.3</v>
      </c>
      <c r="G27" s="523">
        <v>100.3</v>
      </c>
      <c r="H27" s="523">
        <v>100.3</v>
      </c>
      <c r="I27" s="523">
        <v>101.5</v>
      </c>
      <c r="J27" s="523">
        <v>100.1</v>
      </c>
      <c r="K27" s="523">
        <v>100.1</v>
      </c>
      <c r="L27" s="908">
        <v>58.34</v>
      </c>
      <c r="M27" s="1113">
        <v>67.03</v>
      </c>
    </row>
    <row r="28" spans="1:13">
      <c r="A28" s="771"/>
      <c r="B28" s="772" t="s">
        <v>21</v>
      </c>
      <c r="C28" s="523">
        <v>98.9</v>
      </c>
      <c r="D28" s="523">
        <v>100</v>
      </c>
      <c r="E28" s="523">
        <v>100</v>
      </c>
      <c r="F28" s="523">
        <v>101.2</v>
      </c>
      <c r="G28" s="523">
        <v>100</v>
      </c>
      <c r="H28" s="523">
        <v>100.3</v>
      </c>
      <c r="I28" s="523">
        <v>101.7</v>
      </c>
      <c r="J28" s="523">
        <v>100.1</v>
      </c>
      <c r="K28" s="523">
        <v>100.2</v>
      </c>
      <c r="L28" s="908">
        <v>57.42</v>
      </c>
      <c r="M28" s="1113">
        <v>66.209999999999994</v>
      </c>
    </row>
    <row r="29" spans="1:13">
      <c r="A29" s="771"/>
      <c r="B29" s="772" t="s">
        <v>22</v>
      </c>
      <c r="C29" s="907">
        <v>99.3</v>
      </c>
      <c r="D29" s="907">
        <v>100.1</v>
      </c>
      <c r="E29" s="907">
        <v>100.1</v>
      </c>
      <c r="F29" s="907">
        <v>101</v>
      </c>
      <c r="G29" s="907">
        <v>100</v>
      </c>
      <c r="H29" s="907">
        <v>100.3</v>
      </c>
      <c r="I29" s="907">
        <v>101.9</v>
      </c>
      <c r="J29" s="907">
        <v>100.3</v>
      </c>
      <c r="K29" s="907">
        <v>100.5</v>
      </c>
      <c r="L29" s="681">
        <v>57.25</v>
      </c>
      <c r="M29" s="682">
        <v>66.849999999999994</v>
      </c>
    </row>
    <row r="30" spans="1:13">
      <c r="A30" s="773"/>
      <c r="B30" s="33" t="s">
        <v>23</v>
      </c>
      <c r="C30" s="857">
        <v>99</v>
      </c>
      <c r="D30" s="857">
        <v>100.1</v>
      </c>
      <c r="E30" s="857">
        <v>100.2</v>
      </c>
      <c r="F30" s="857">
        <v>101.1</v>
      </c>
      <c r="G30" s="857">
        <v>100.2</v>
      </c>
      <c r="H30" s="857">
        <v>100.5</v>
      </c>
      <c r="I30" s="857">
        <v>102.1</v>
      </c>
      <c r="J30" s="857">
        <v>100.3</v>
      </c>
      <c r="K30" s="857">
        <v>100.8</v>
      </c>
      <c r="L30" s="866">
        <v>57.38</v>
      </c>
      <c r="M30" s="1101">
        <v>66.239999999999995</v>
      </c>
    </row>
    <row r="31" spans="1:13">
      <c r="A31" s="773"/>
      <c r="B31" s="33" t="s">
        <v>24</v>
      </c>
      <c r="C31" s="857">
        <v>99.9</v>
      </c>
      <c r="D31" s="857">
        <v>101</v>
      </c>
      <c r="E31" s="857">
        <v>101.2</v>
      </c>
      <c r="F31" s="857">
        <v>101</v>
      </c>
      <c r="G31" s="857">
        <v>100</v>
      </c>
      <c r="H31" s="857">
        <v>100.5</v>
      </c>
      <c r="I31" s="857">
        <v>102.4</v>
      </c>
      <c r="J31" s="857">
        <v>100.3</v>
      </c>
      <c r="K31" s="857">
        <v>101.1</v>
      </c>
      <c r="L31" s="884">
        <v>57.92</v>
      </c>
      <c r="M31" s="1102">
        <v>67.23</v>
      </c>
    </row>
    <row r="32" spans="1:13">
      <c r="A32" s="773"/>
      <c r="B32" s="33" t="s">
        <v>25</v>
      </c>
      <c r="C32" s="523">
        <v>100</v>
      </c>
      <c r="D32" s="523">
        <v>100.2</v>
      </c>
      <c r="E32" s="523">
        <v>101.4</v>
      </c>
      <c r="F32" s="523">
        <v>101.4</v>
      </c>
      <c r="G32" s="523">
        <v>100.4</v>
      </c>
      <c r="H32" s="523">
        <v>100.9</v>
      </c>
      <c r="I32" s="857">
        <v>102.8</v>
      </c>
      <c r="J32" s="857">
        <v>100.4</v>
      </c>
      <c r="K32" s="857">
        <v>101.5</v>
      </c>
      <c r="L32" s="866">
        <v>58.05</v>
      </c>
      <c r="M32" s="1114">
        <v>68.599999999999994</v>
      </c>
    </row>
    <row r="33" spans="1:13">
      <c r="A33" s="771"/>
      <c r="B33" s="33" t="s">
        <v>13</v>
      </c>
      <c r="C33" s="857">
        <v>100.1</v>
      </c>
      <c r="D33" s="857">
        <v>100.1</v>
      </c>
      <c r="E33" s="857">
        <v>101.5</v>
      </c>
      <c r="F33" s="857">
        <v>101.7</v>
      </c>
      <c r="G33" s="857">
        <v>100.2</v>
      </c>
      <c r="H33" s="857">
        <v>101.1</v>
      </c>
      <c r="I33" s="857">
        <v>103.1</v>
      </c>
      <c r="J33" s="857">
        <v>100.3</v>
      </c>
      <c r="K33" s="857">
        <v>101.8</v>
      </c>
      <c r="L33" s="908">
        <v>56.06</v>
      </c>
      <c r="M33" s="1113">
        <v>69.319999999999993</v>
      </c>
    </row>
    <row r="34" spans="1:13">
      <c r="A34" s="771"/>
      <c r="B34" s="33" t="s">
        <v>15</v>
      </c>
      <c r="C34" s="857">
        <v>100.9</v>
      </c>
      <c r="D34" s="857">
        <v>100.7</v>
      </c>
      <c r="E34" s="857">
        <v>102.2</v>
      </c>
      <c r="F34" s="857">
        <v>101.1</v>
      </c>
      <c r="G34" s="857">
        <v>99.9</v>
      </c>
      <c r="H34" s="857">
        <v>101</v>
      </c>
      <c r="I34" s="857">
        <v>103.2</v>
      </c>
      <c r="J34" s="857">
        <v>100.3</v>
      </c>
      <c r="K34" s="857">
        <v>102.1</v>
      </c>
      <c r="L34" s="908">
        <v>62.65</v>
      </c>
      <c r="M34" s="1113">
        <v>75.180000000000007</v>
      </c>
    </row>
    <row r="35" spans="1:13">
      <c r="A35" s="771"/>
      <c r="B35" s="33" t="s">
        <v>16</v>
      </c>
      <c r="C35" s="857">
        <v>101.4</v>
      </c>
      <c r="D35" s="857">
        <v>100.3</v>
      </c>
      <c r="E35" s="857">
        <v>102.5</v>
      </c>
      <c r="F35" s="857">
        <v>101.1</v>
      </c>
      <c r="G35" s="857">
        <v>100.1</v>
      </c>
      <c r="H35" s="857">
        <v>101.1</v>
      </c>
      <c r="I35" s="857">
        <v>103.3</v>
      </c>
      <c r="J35" s="857">
        <v>100.4</v>
      </c>
      <c r="K35" s="857">
        <v>102.5</v>
      </c>
      <c r="L35" s="908">
        <v>69.2</v>
      </c>
      <c r="M35" s="1113">
        <v>80.040000000000006</v>
      </c>
    </row>
    <row r="36" spans="1:13">
      <c r="A36" s="773"/>
      <c r="B36" s="772" t="s">
        <v>948</v>
      </c>
      <c r="C36" s="857">
        <v>101.9</v>
      </c>
      <c r="D36" s="857">
        <v>99.9</v>
      </c>
      <c r="E36" s="857">
        <v>102.4</v>
      </c>
      <c r="F36" s="523">
        <v>101.3</v>
      </c>
      <c r="G36" s="857">
        <v>100.2</v>
      </c>
      <c r="H36" s="857">
        <v>101.3</v>
      </c>
      <c r="I36" s="857">
        <v>103.3</v>
      </c>
      <c r="J36" s="857">
        <v>100.4</v>
      </c>
      <c r="K36" s="857">
        <v>102.9</v>
      </c>
      <c r="L36" s="866">
        <v>70.180000000000007</v>
      </c>
      <c r="M36" s="687">
        <v>81.040000000000006</v>
      </c>
    </row>
    <row r="37" spans="1:13">
      <c r="A37" s="773"/>
      <c r="B37" s="772" t="s">
        <v>949</v>
      </c>
      <c r="C37" s="857">
        <v>102.9</v>
      </c>
      <c r="D37" s="857">
        <v>100.6</v>
      </c>
      <c r="E37" s="857">
        <v>103</v>
      </c>
      <c r="F37" s="857">
        <v>101.6</v>
      </c>
      <c r="G37" s="857">
        <v>100.1</v>
      </c>
      <c r="H37" s="857">
        <v>101.4</v>
      </c>
      <c r="I37" s="857">
        <v>103.4</v>
      </c>
      <c r="J37" s="857">
        <v>100.4</v>
      </c>
      <c r="K37" s="857">
        <v>103.3</v>
      </c>
      <c r="L37" s="866">
        <v>70.87</v>
      </c>
      <c r="M37" s="687">
        <v>82.25</v>
      </c>
    </row>
    <row r="38" spans="1:13">
      <c r="A38" s="773"/>
      <c r="B38" s="772" t="s">
        <v>950</v>
      </c>
      <c r="C38" s="857">
        <v>103.1</v>
      </c>
      <c r="D38" s="857">
        <v>100.1</v>
      </c>
      <c r="E38" s="857">
        <v>103.1</v>
      </c>
      <c r="F38" s="857">
        <v>101.6</v>
      </c>
      <c r="G38" s="857">
        <v>100.2</v>
      </c>
      <c r="H38" s="857">
        <v>101.6</v>
      </c>
      <c r="I38" s="857">
        <v>103.7</v>
      </c>
      <c r="J38" s="857">
        <v>100.4</v>
      </c>
      <c r="K38" s="857">
        <v>103.7</v>
      </c>
      <c r="L38" s="866">
        <v>70.88</v>
      </c>
      <c r="M38" s="687">
        <v>83.11</v>
      </c>
    </row>
    <row r="39" spans="1:13">
      <c r="A39" s="771"/>
      <c r="B39" s="772"/>
      <c r="C39" s="1110"/>
      <c r="D39" s="1110"/>
      <c r="E39" s="1110"/>
      <c r="F39" s="1110"/>
      <c r="G39" s="1110"/>
      <c r="H39" s="1110"/>
      <c r="I39" s="1110"/>
      <c r="J39" s="1110"/>
      <c r="K39" s="1110"/>
      <c r="L39" s="1111"/>
      <c r="M39" s="1112"/>
    </row>
    <row r="40" spans="1:13">
      <c r="A40" s="771">
        <v>2019</v>
      </c>
      <c r="B40" s="772" t="s">
        <v>20</v>
      </c>
      <c r="C40" s="523">
        <v>104.6</v>
      </c>
      <c r="D40" s="523">
        <v>101.5</v>
      </c>
      <c r="E40" s="523">
        <v>101.5</v>
      </c>
      <c r="F40" s="523">
        <v>101.8</v>
      </c>
      <c r="G40" s="523">
        <v>100.5</v>
      </c>
      <c r="H40" s="523">
        <v>100.5</v>
      </c>
      <c r="I40" s="523">
        <v>103.6</v>
      </c>
      <c r="J40" s="523">
        <v>100.2</v>
      </c>
      <c r="K40" s="523">
        <v>100.2</v>
      </c>
      <c r="L40" s="908">
        <v>72.44</v>
      </c>
      <c r="M40" s="1113">
        <v>83.26</v>
      </c>
    </row>
    <row r="41" spans="1:13">
      <c r="A41" s="771"/>
      <c r="B41" s="772" t="s">
        <v>21</v>
      </c>
      <c r="C41" s="523">
        <v>104.6</v>
      </c>
      <c r="D41" s="523">
        <v>100</v>
      </c>
      <c r="E41" s="523">
        <v>101.5</v>
      </c>
      <c r="F41" s="523">
        <v>102.2</v>
      </c>
      <c r="G41" s="523">
        <v>100.4</v>
      </c>
      <c r="H41" s="523">
        <v>100.9</v>
      </c>
      <c r="I41" s="523">
        <v>103.7</v>
      </c>
      <c r="J41" s="523">
        <v>100.1</v>
      </c>
      <c r="K41" s="523">
        <v>100.3</v>
      </c>
      <c r="L41" s="908">
        <v>72.86</v>
      </c>
      <c r="M41" s="1113">
        <v>83.8</v>
      </c>
    </row>
    <row r="42" spans="1:13">
      <c r="A42" s="771"/>
      <c r="B42" s="772" t="s">
        <v>22</v>
      </c>
      <c r="C42" s="907">
        <v>104.8</v>
      </c>
      <c r="D42" s="907">
        <v>100.2</v>
      </c>
      <c r="E42" s="907">
        <v>101.7</v>
      </c>
      <c r="F42" s="907">
        <v>102.3</v>
      </c>
      <c r="G42" s="907">
        <v>100.1</v>
      </c>
      <c r="H42" s="907">
        <v>101</v>
      </c>
      <c r="I42" s="907">
        <v>103.7</v>
      </c>
      <c r="J42" s="907">
        <v>100.3</v>
      </c>
      <c r="K42" s="907">
        <v>100.6</v>
      </c>
      <c r="L42" s="681">
        <v>69.75</v>
      </c>
      <c r="M42" s="682">
        <v>82.89</v>
      </c>
    </row>
    <row r="43" spans="1:13">
      <c r="A43" s="1252" t="s">
        <v>951</v>
      </c>
      <c r="B43" s="1252"/>
      <c r="C43" s="1252"/>
      <c r="D43" s="1252"/>
      <c r="E43" s="1252"/>
      <c r="F43" s="1252"/>
      <c r="G43" s="1252"/>
      <c r="H43" s="1252"/>
      <c r="I43" s="1252"/>
      <c r="J43" s="1252"/>
      <c r="K43" s="1252"/>
      <c r="L43" s="1252"/>
      <c r="M43" s="1252"/>
    </row>
    <row r="44" spans="1:13">
      <c r="A44" s="1757" t="s">
        <v>952</v>
      </c>
      <c r="B44" s="1757"/>
      <c r="C44" s="1757"/>
      <c r="D44" s="1757"/>
      <c r="E44" s="1757"/>
      <c r="F44" s="1757"/>
      <c r="G44" s="1757"/>
      <c r="H44" s="1757"/>
      <c r="I44" s="1757"/>
      <c r="J44" s="1757"/>
      <c r="K44" s="1757"/>
      <c r="L44" s="1757"/>
      <c r="M44" s="1757"/>
    </row>
    <row r="45" spans="1:13">
      <c r="A45" s="774"/>
      <c r="B45" s="774"/>
      <c r="C45" s="774"/>
      <c r="D45" s="774"/>
      <c r="E45" s="774"/>
      <c r="F45" s="774"/>
      <c r="G45" s="774"/>
      <c r="H45" s="774"/>
      <c r="I45" s="774"/>
      <c r="J45" s="774"/>
      <c r="K45" s="774"/>
      <c r="L45" s="774"/>
      <c r="M45" s="774"/>
    </row>
  </sheetData>
  <mergeCells count="24">
    <mergeCell ref="H12:H13"/>
    <mergeCell ref="A44:M44"/>
    <mergeCell ref="I12:I13"/>
    <mergeCell ref="J12:J13"/>
    <mergeCell ref="K12:K13"/>
    <mergeCell ref="L12:L13"/>
    <mergeCell ref="M12:M13"/>
    <mergeCell ref="A43:M43"/>
    <mergeCell ref="A1:E1"/>
    <mergeCell ref="L1:M1"/>
    <mergeCell ref="A2:E2"/>
    <mergeCell ref="L2:M2"/>
    <mergeCell ref="A3:B13"/>
    <mergeCell ref="C3:K4"/>
    <mergeCell ref="L3:M11"/>
    <mergeCell ref="C5:H6"/>
    <mergeCell ref="I5:K11"/>
    <mergeCell ref="C7:E11"/>
    <mergeCell ref="F7:H11"/>
    <mergeCell ref="C12:C13"/>
    <mergeCell ref="D12:D13"/>
    <mergeCell ref="E12:E13"/>
    <mergeCell ref="F12:F13"/>
    <mergeCell ref="G12:G13"/>
  </mergeCells>
  <hyperlinks>
    <hyperlink ref="L1" location="'Spis tablic     List of tables'!A85" display="Powrót do spisu tablic"/>
    <hyperlink ref="L2" location="'Spis tablic     List of tables'!A85" display="Return to list of tables"/>
    <hyperlink ref="L1:M2" location="'Spis tablic     List of tables'!A88" display="Powrót do spisu tablic"/>
  </hyperlinks>
  <pageMargins left="0.7" right="0.7" top="0.75" bottom="0.75" header="0.3" footer="0.3"/>
  <pageSetup paperSize="9" scale="76"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40"/>
  <sheetViews>
    <sheetView showGridLines="0" zoomScaleNormal="100" workbookViewId="0">
      <selection sqref="A1:D1"/>
    </sheetView>
  </sheetViews>
  <sheetFormatPr defaultRowHeight="15"/>
  <cols>
    <col min="1" max="1" width="6.42578125" style="72" customWidth="1"/>
    <col min="2" max="2" width="17.85546875" style="72" customWidth="1"/>
    <col min="3" max="7" width="18.85546875" style="72" customWidth="1"/>
    <col min="8" max="8" width="20.5703125" style="72" customWidth="1"/>
  </cols>
  <sheetData>
    <row r="1" spans="1:8">
      <c r="A1" s="1251" t="s">
        <v>953</v>
      </c>
      <c r="B1" s="1251"/>
      <c r="C1" s="1251"/>
      <c r="D1" s="1251"/>
      <c r="E1" s="71"/>
      <c r="G1" s="1371" t="s">
        <v>1</v>
      </c>
      <c r="H1" s="1371"/>
    </row>
    <row r="2" spans="1:8">
      <c r="A2" s="1370" t="s">
        <v>931</v>
      </c>
      <c r="B2" s="1370"/>
      <c r="C2" s="1370"/>
      <c r="D2" s="1370"/>
      <c r="E2" s="1370"/>
      <c r="G2" s="1293" t="s">
        <v>3</v>
      </c>
      <c r="H2" s="1293"/>
    </row>
    <row r="3" spans="1:8" ht="27" customHeight="1">
      <c r="A3" s="1492" t="s">
        <v>954</v>
      </c>
      <c r="B3" s="1492"/>
      <c r="C3" s="1233" t="s">
        <v>955</v>
      </c>
      <c r="D3" s="1492"/>
      <c r="E3" s="1492"/>
      <c r="F3" s="1283"/>
      <c r="G3" s="1283" t="s">
        <v>1780</v>
      </c>
      <c r="H3" s="1233" t="s">
        <v>1782</v>
      </c>
    </row>
    <row r="4" spans="1:8">
      <c r="A4" s="1284"/>
      <c r="B4" s="1284"/>
      <c r="C4" s="1393" t="s">
        <v>956</v>
      </c>
      <c r="D4" s="1496"/>
      <c r="E4" s="1393" t="s">
        <v>957</v>
      </c>
      <c r="F4" s="1496"/>
      <c r="G4" s="1494"/>
      <c r="H4" s="1626"/>
    </row>
    <row r="5" spans="1:8">
      <c r="A5" s="1284"/>
      <c r="B5" s="1284"/>
      <c r="C5" s="1628"/>
      <c r="D5" s="1503"/>
      <c r="E5" s="1628"/>
      <c r="F5" s="1503"/>
      <c r="G5" s="1494"/>
      <c r="H5" s="1626"/>
    </row>
    <row r="6" spans="1:8">
      <c r="A6" s="1284"/>
      <c r="B6" s="1284"/>
      <c r="C6" s="1628"/>
      <c r="D6" s="1503"/>
      <c r="E6" s="1628"/>
      <c r="F6" s="1503"/>
      <c r="G6" s="1494"/>
      <c r="H6" s="1626"/>
    </row>
    <row r="7" spans="1:8" ht="9" customHeight="1">
      <c r="A7" s="1284"/>
      <c r="B7" s="1284"/>
      <c r="C7" s="1628"/>
      <c r="D7" s="1503"/>
      <c r="E7" s="1628"/>
      <c r="F7" s="1503"/>
      <c r="G7" s="1494"/>
      <c r="H7" s="1626"/>
    </row>
    <row r="8" spans="1:8" ht="5.25" customHeight="1">
      <c r="A8" s="1284"/>
      <c r="B8" s="1284"/>
      <c r="C8" s="1498"/>
      <c r="D8" s="1497"/>
      <c r="E8" s="1498"/>
      <c r="F8" s="1497"/>
      <c r="G8" s="1287"/>
      <c r="H8" s="1626"/>
    </row>
    <row r="9" spans="1:8">
      <c r="A9" s="1284"/>
      <c r="B9" s="1284"/>
      <c r="C9" s="775" t="s">
        <v>9</v>
      </c>
      <c r="D9" s="775" t="s">
        <v>10</v>
      </c>
      <c r="E9" s="775" t="s">
        <v>9</v>
      </c>
      <c r="F9" s="775" t="s">
        <v>10</v>
      </c>
      <c r="G9" s="776" t="s">
        <v>9</v>
      </c>
      <c r="H9" s="1626"/>
    </row>
    <row r="10" spans="1:8">
      <c r="A10" s="494"/>
      <c r="B10" s="487"/>
      <c r="C10" s="15"/>
      <c r="D10" s="15"/>
      <c r="E10" s="15"/>
      <c r="F10" s="15"/>
      <c r="G10" s="15"/>
      <c r="H10" s="777"/>
    </row>
    <row r="11" spans="1:8">
      <c r="A11" s="778">
        <v>2017</v>
      </c>
      <c r="B11" s="757" t="s">
        <v>11</v>
      </c>
      <c r="C11" s="544" t="s">
        <v>1366</v>
      </c>
      <c r="D11" s="544" t="s">
        <v>12</v>
      </c>
      <c r="E11" s="544" t="s">
        <v>1367</v>
      </c>
      <c r="F11" s="544" t="s">
        <v>12</v>
      </c>
      <c r="G11" s="544" t="s">
        <v>1368</v>
      </c>
      <c r="H11" s="545">
        <v>-25353.8</v>
      </c>
    </row>
    <row r="12" spans="1:8">
      <c r="A12" s="778">
        <v>2018</v>
      </c>
      <c r="B12" s="757" t="s">
        <v>11</v>
      </c>
      <c r="C12" s="544">
        <v>105.8</v>
      </c>
      <c r="D12" s="544" t="s">
        <v>12</v>
      </c>
      <c r="E12" s="544">
        <v>117.9</v>
      </c>
      <c r="F12" s="544">
        <v>117.9</v>
      </c>
      <c r="G12" s="544" t="s">
        <v>14</v>
      </c>
      <c r="H12" s="545">
        <v>-10417.799999999999</v>
      </c>
    </row>
    <row r="13" spans="1:8">
      <c r="A13" s="778"/>
      <c r="B13" s="757"/>
      <c r="C13" s="544"/>
      <c r="D13" s="544"/>
      <c r="E13" s="544"/>
      <c r="F13" s="544"/>
      <c r="G13" s="544"/>
      <c r="H13" s="1115"/>
    </row>
    <row r="14" spans="1:8">
      <c r="A14" s="778">
        <v>2017</v>
      </c>
      <c r="B14" s="757" t="s">
        <v>928</v>
      </c>
      <c r="C14" s="544">
        <v>108.5</v>
      </c>
      <c r="D14" s="544">
        <v>106.7</v>
      </c>
      <c r="E14" s="544" t="s">
        <v>12</v>
      </c>
      <c r="F14" s="544" t="s">
        <v>12</v>
      </c>
      <c r="G14" s="544">
        <v>103.4</v>
      </c>
      <c r="H14" s="1115" t="s">
        <v>12</v>
      </c>
    </row>
    <row r="15" spans="1:8">
      <c r="A15" s="778"/>
      <c r="B15" s="779"/>
      <c r="C15" s="544"/>
      <c r="D15" s="544"/>
      <c r="E15" s="544"/>
      <c r="F15" s="544"/>
      <c r="G15" s="544"/>
      <c r="H15" s="1115"/>
    </row>
    <row r="16" spans="1:8">
      <c r="A16" s="778">
        <v>2018</v>
      </c>
      <c r="B16" s="757" t="s">
        <v>91</v>
      </c>
      <c r="C16" s="544">
        <v>105.5</v>
      </c>
      <c r="D16" s="544">
        <v>98</v>
      </c>
      <c r="E16" s="544" t="s">
        <v>12</v>
      </c>
      <c r="F16" s="544" t="s">
        <v>12</v>
      </c>
      <c r="G16" s="544">
        <v>106.6</v>
      </c>
      <c r="H16" s="1116" t="s">
        <v>12</v>
      </c>
    </row>
    <row r="17" spans="1:8">
      <c r="A17" s="778"/>
      <c r="B17" s="757" t="s">
        <v>167</v>
      </c>
      <c r="C17" s="544">
        <v>107</v>
      </c>
      <c r="D17" s="544">
        <v>102</v>
      </c>
      <c r="E17" s="544" t="s">
        <v>12</v>
      </c>
      <c r="F17" s="544" t="s">
        <v>12</v>
      </c>
      <c r="G17" s="544">
        <v>110.3</v>
      </c>
      <c r="H17" s="1115" t="s">
        <v>12</v>
      </c>
    </row>
    <row r="18" spans="1:8">
      <c r="A18" s="778"/>
      <c r="B18" s="757" t="s">
        <v>168</v>
      </c>
      <c r="C18" s="544">
        <v>105.3</v>
      </c>
      <c r="D18" s="544">
        <v>98.7</v>
      </c>
      <c r="E18" s="544" t="s">
        <v>12</v>
      </c>
      <c r="F18" s="544" t="s">
        <v>12</v>
      </c>
      <c r="G18" s="544" t="s">
        <v>1365</v>
      </c>
      <c r="H18" s="1115" t="s">
        <v>12</v>
      </c>
    </row>
    <row r="19" spans="1:8">
      <c r="A19" s="778"/>
      <c r="B19" s="757" t="s">
        <v>928</v>
      </c>
      <c r="C19" s="544">
        <v>105.5</v>
      </c>
      <c r="D19" s="544">
        <v>106.8</v>
      </c>
      <c r="E19" s="544" t="s">
        <v>12</v>
      </c>
      <c r="F19" s="544" t="s">
        <v>12</v>
      </c>
      <c r="G19" s="544">
        <v>112.2</v>
      </c>
      <c r="H19" s="1115" t="s">
        <v>12</v>
      </c>
    </row>
    <row r="20" spans="1:8">
      <c r="A20" s="778"/>
      <c r="B20" s="779"/>
      <c r="C20" s="544"/>
      <c r="D20" s="544"/>
      <c r="E20" s="544"/>
      <c r="F20" s="544"/>
      <c r="G20" s="544"/>
      <c r="H20" s="1115"/>
    </row>
    <row r="21" spans="1:8">
      <c r="A21" s="780">
        <v>2019</v>
      </c>
      <c r="B21" s="757" t="s">
        <v>91</v>
      </c>
      <c r="C21" s="907">
        <v>106.1</v>
      </c>
      <c r="D21" s="907">
        <v>98.7</v>
      </c>
      <c r="E21" s="523" t="s">
        <v>12</v>
      </c>
      <c r="F21" s="523" t="s">
        <v>12</v>
      </c>
      <c r="G21" s="544">
        <v>121.7</v>
      </c>
      <c r="H21" s="545" t="s">
        <v>12</v>
      </c>
    </row>
    <row r="22" spans="1:8">
      <c r="A22" s="778"/>
      <c r="B22" s="779"/>
      <c r="C22" s="544"/>
      <c r="D22" s="544"/>
      <c r="E22" s="544"/>
      <c r="F22" s="544"/>
      <c r="G22" s="544"/>
      <c r="H22" s="1115"/>
    </row>
    <row r="23" spans="1:8">
      <c r="A23" s="778">
        <v>2018</v>
      </c>
      <c r="B23" s="782" t="s">
        <v>20</v>
      </c>
      <c r="C23" s="544">
        <v>108.7</v>
      </c>
      <c r="D23" s="544">
        <v>104.1</v>
      </c>
      <c r="E23" s="544">
        <v>134.69999999999999</v>
      </c>
      <c r="F23" s="544">
        <v>42.2</v>
      </c>
      <c r="G23" s="544" t="s">
        <v>14</v>
      </c>
      <c r="H23" s="1116">
        <v>8562.2000000000007</v>
      </c>
    </row>
    <row r="24" spans="1:8">
      <c r="A24" s="778"/>
      <c r="B24" s="779" t="s">
        <v>21</v>
      </c>
      <c r="C24" s="544">
        <v>107.3</v>
      </c>
      <c r="D24" s="544">
        <v>97.7</v>
      </c>
      <c r="E24" s="544">
        <v>131.30000000000001</v>
      </c>
      <c r="F24" s="544">
        <v>103.3</v>
      </c>
      <c r="G24" s="544" t="s">
        <v>14</v>
      </c>
      <c r="H24" s="1116">
        <v>4460.8</v>
      </c>
    </row>
    <row r="25" spans="1:8">
      <c r="A25" s="778"/>
      <c r="B25" s="779" t="s">
        <v>22</v>
      </c>
      <c r="C25" s="544">
        <v>101.6</v>
      </c>
      <c r="D25" s="544">
        <v>111.2</v>
      </c>
      <c r="E25" s="544">
        <v>116.1</v>
      </c>
      <c r="F25" s="544">
        <v>132.1</v>
      </c>
      <c r="G25" s="544">
        <v>106.6</v>
      </c>
      <c r="H25" s="545">
        <v>3127.6</v>
      </c>
    </row>
    <row r="26" spans="1:8">
      <c r="A26" s="780"/>
      <c r="B26" s="33" t="s">
        <v>23</v>
      </c>
      <c r="C26" s="857">
        <v>109.3</v>
      </c>
      <c r="D26" s="857">
        <v>93.2</v>
      </c>
      <c r="E26" s="857">
        <v>119.7</v>
      </c>
      <c r="F26" s="857">
        <v>101</v>
      </c>
      <c r="G26" s="544" t="s">
        <v>14</v>
      </c>
      <c r="H26" s="916">
        <v>9325.2000000000007</v>
      </c>
    </row>
    <row r="27" spans="1:8">
      <c r="A27" s="780"/>
      <c r="B27" s="781" t="s">
        <v>24</v>
      </c>
      <c r="C27" s="907">
        <v>105.2</v>
      </c>
      <c r="D27" s="907">
        <v>101.4</v>
      </c>
      <c r="E27" s="907">
        <v>120.7</v>
      </c>
      <c r="F27" s="907">
        <v>112.9</v>
      </c>
      <c r="G27" s="544" t="s">
        <v>14</v>
      </c>
      <c r="H27" s="916">
        <v>9585.2999999999993</v>
      </c>
    </row>
    <row r="28" spans="1:8">
      <c r="A28" s="780"/>
      <c r="B28" s="781" t="s">
        <v>25</v>
      </c>
      <c r="C28" s="907">
        <v>106.7</v>
      </c>
      <c r="D28" s="907">
        <v>104.2</v>
      </c>
      <c r="E28" s="907">
        <v>124.7</v>
      </c>
      <c r="F28" s="907">
        <v>120.6</v>
      </c>
      <c r="G28" s="544">
        <v>110.3</v>
      </c>
      <c r="H28" s="545">
        <v>9535.5</v>
      </c>
    </row>
    <row r="29" spans="1:8">
      <c r="A29" s="778"/>
      <c r="B29" s="781" t="s">
        <v>13</v>
      </c>
      <c r="C29" s="907">
        <v>110.3</v>
      </c>
      <c r="D29" s="907">
        <v>94.6</v>
      </c>
      <c r="E29" s="907">
        <v>118.7</v>
      </c>
      <c r="F29" s="907">
        <v>98.5</v>
      </c>
      <c r="G29" s="544" t="s">
        <v>14</v>
      </c>
      <c r="H29" s="545">
        <v>-858.7</v>
      </c>
    </row>
    <row r="30" spans="1:8">
      <c r="A30" s="778"/>
      <c r="B30" s="781" t="s">
        <v>15</v>
      </c>
      <c r="C30" s="907">
        <v>105</v>
      </c>
      <c r="D30" s="907">
        <v>100.8</v>
      </c>
      <c r="E30" s="907">
        <v>120.1</v>
      </c>
      <c r="F30" s="907">
        <v>101.6</v>
      </c>
      <c r="G30" s="544" t="s">
        <v>14</v>
      </c>
      <c r="H30" s="545">
        <v>1052.2</v>
      </c>
    </row>
    <row r="31" spans="1:8">
      <c r="A31" s="778"/>
      <c r="B31" s="781" t="s">
        <v>16</v>
      </c>
      <c r="C31" s="907">
        <v>102.7</v>
      </c>
      <c r="D31" s="907">
        <v>103.3</v>
      </c>
      <c r="E31" s="907">
        <v>116.5</v>
      </c>
      <c r="F31" s="907">
        <v>107.5</v>
      </c>
      <c r="G31" s="544" t="s">
        <v>1365</v>
      </c>
      <c r="H31" s="545">
        <v>3183.7</v>
      </c>
    </row>
    <row r="32" spans="1:8">
      <c r="A32" s="780"/>
      <c r="B32" s="782" t="s">
        <v>17</v>
      </c>
      <c r="C32" s="907">
        <v>107.4</v>
      </c>
      <c r="D32" s="907">
        <v>109.9</v>
      </c>
      <c r="E32" s="907">
        <v>122.5</v>
      </c>
      <c r="F32" s="907">
        <v>107.9</v>
      </c>
      <c r="G32" s="544" t="s">
        <v>14</v>
      </c>
      <c r="H32" s="545">
        <v>6476.3</v>
      </c>
    </row>
    <row r="33" spans="1:8">
      <c r="A33" s="780"/>
      <c r="B33" s="779" t="s">
        <v>18</v>
      </c>
      <c r="C33" s="907">
        <v>104.6</v>
      </c>
      <c r="D33" s="907">
        <v>96.3</v>
      </c>
      <c r="E33" s="907">
        <v>117</v>
      </c>
      <c r="F33" s="907">
        <v>100.3</v>
      </c>
      <c r="G33" s="544" t="s">
        <v>14</v>
      </c>
      <c r="H33" s="545">
        <v>11060.1</v>
      </c>
    </row>
    <row r="34" spans="1:8">
      <c r="A34" s="780"/>
      <c r="B34" s="779" t="s">
        <v>19</v>
      </c>
      <c r="C34" s="907">
        <v>102.9</v>
      </c>
      <c r="D34" s="907">
        <v>88.5</v>
      </c>
      <c r="E34" s="907">
        <v>112.3</v>
      </c>
      <c r="F34" s="907">
        <v>121.8</v>
      </c>
      <c r="G34" s="544">
        <v>112.2</v>
      </c>
      <c r="H34" s="545">
        <v>-10417.799999999999</v>
      </c>
    </row>
    <row r="35" spans="1:8">
      <c r="A35" s="778"/>
      <c r="B35" s="779"/>
      <c r="C35" s="544"/>
      <c r="D35" s="544"/>
      <c r="E35" s="544"/>
      <c r="F35" s="544"/>
      <c r="G35" s="544"/>
      <c r="H35" s="1115"/>
    </row>
    <row r="36" spans="1:8">
      <c r="A36" s="778">
        <v>2019</v>
      </c>
      <c r="B36" s="782" t="s">
        <v>20</v>
      </c>
      <c r="C36" s="544">
        <v>106</v>
      </c>
      <c r="D36" s="544">
        <v>107.3</v>
      </c>
      <c r="E36" s="544">
        <v>103.2</v>
      </c>
      <c r="F36" s="544">
        <v>38.799999999999997</v>
      </c>
      <c r="G36" s="544" t="s">
        <v>14</v>
      </c>
      <c r="H36" s="1116">
        <v>6587.4</v>
      </c>
    </row>
    <row r="37" spans="1:8">
      <c r="A37" s="778"/>
      <c r="B37" s="779" t="s">
        <v>21</v>
      </c>
      <c r="C37" s="544">
        <v>106.9</v>
      </c>
      <c r="D37" s="544">
        <v>98.5</v>
      </c>
      <c r="E37" s="544">
        <v>115.1</v>
      </c>
      <c r="F37" s="544">
        <v>115.1</v>
      </c>
      <c r="G37" s="544" t="s">
        <v>14</v>
      </c>
      <c r="H37" s="1116">
        <v>-792.9</v>
      </c>
    </row>
    <row r="38" spans="1:8">
      <c r="A38" s="778"/>
      <c r="B38" s="779" t="s">
        <v>22</v>
      </c>
      <c r="C38" s="544">
        <v>105.6</v>
      </c>
      <c r="D38" s="544">
        <v>109.9</v>
      </c>
      <c r="E38" s="544">
        <v>110.8</v>
      </c>
      <c r="F38" s="544">
        <v>127.2</v>
      </c>
      <c r="G38" s="544">
        <v>121.7</v>
      </c>
      <c r="H38" s="545">
        <v>-4489.8</v>
      </c>
    </row>
    <row r="39" spans="1:8">
      <c r="A39" s="1823" t="s">
        <v>958</v>
      </c>
      <c r="B39" s="1823"/>
      <c r="C39" s="1823"/>
      <c r="D39" s="1823"/>
      <c r="E39" s="1823"/>
      <c r="F39" s="1823"/>
      <c r="G39" s="1823"/>
      <c r="H39" s="1823"/>
    </row>
    <row r="40" spans="1:8">
      <c r="A40" s="1230" t="s">
        <v>1781</v>
      </c>
      <c r="B40" s="1230"/>
      <c r="C40" s="1230"/>
      <c r="D40" s="1230"/>
      <c r="E40" s="1230"/>
      <c r="F40" s="1230"/>
      <c r="G40" s="1230"/>
      <c r="H40" s="1230"/>
    </row>
  </sheetData>
  <mergeCells count="12">
    <mergeCell ref="A39:H39"/>
    <mergeCell ref="A40:H40"/>
    <mergeCell ref="A1:D1"/>
    <mergeCell ref="G1:H1"/>
    <mergeCell ref="A2:E2"/>
    <mergeCell ref="G2:H2"/>
    <mergeCell ref="A3:B9"/>
    <mergeCell ref="C3:F3"/>
    <mergeCell ref="G3:G8"/>
    <mergeCell ref="H3:H9"/>
    <mergeCell ref="C4:D8"/>
    <mergeCell ref="E4:F8"/>
  </mergeCells>
  <hyperlinks>
    <hyperlink ref="G1" location="'Spis tablic     List of tables'!A86" display="Powrót do spisu tablic"/>
    <hyperlink ref="G2" location="'Spis tablic     List of tables'!A86" display="Return to list of tables"/>
    <hyperlink ref="G1:H2" location="'Spis tablic     List of tables'!A89" display="Powrót do spisu tablic"/>
  </hyperlinks>
  <pageMargins left="0.7" right="0.7" top="0.75" bottom="0.75" header="0.3" footer="0.3"/>
  <pageSetup paperSize="9" scale="84"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6"/>
  <sheetViews>
    <sheetView showGridLines="0" zoomScaleNormal="100" workbookViewId="0">
      <selection sqref="A1:D1"/>
    </sheetView>
  </sheetViews>
  <sheetFormatPr defaultRowHeight="15"/>
  <cols>
    <col min="1" max="1" width="23.5703125" style="72" customWidth="1"/>
    <col min="2" max="11" width="12.140625" style="72" customWidth="1"/>
  </cols>
  <sheetData>
    <row r="1" spans="1:11">
      <c r="A1" s="1251" t="s">
        <v>959</v>
      </c>
      <c r="B1" s="1251"/>
      <c r="C1" s="1251"/>
      <c r="D1" s="1251"/>
      <c r="E1" s="71"/>
      <c r="F1"/>
      <c r="G1"/>
      <c r="H1" s="67"/>
      <c r="I1" s="458"/>
      <c r="J1" s="1371" t="s">
        <v>1</v>
      </c>
      <c r="K1" s="1371"/>
    </row>
    <row r="2" spans="1:11">
      <c r="A2" s="1824" t="s">
        <v>960</v>
      </c>
      <c r="B2" s="1824"/>
      <c r="C2" s="1824"/>
      <c r="D2" s="1824"/>
      <c r="E2"/>
      <c r="F2"/>
      <c r="G2"/>
      <c r="H2" s="67"/>
      <c r="I2" s="458"/>
      <c r="J2" s="1275" t="s">
        <v>3</v>
      </c>
      <c r="K2" s="1275"/>
    </row>
    <row r="3" spans="1:11" ht="24.75" customHeight="1">
      <c r="A3" s="1283" t="s">
        <v>961</v>
      </c>
      <c r="B3" s="1825" t="s">
        <v>1347</v>
      </c>
      <c r="C3" s="1826"/>
      <c r="D3" s="1826"/>
      <c r="E3" s="1826"/>
      <c r="F3" s="1826"/>
      <c r="G3" s="1826"/>
      <c r="H3" s="1826"/>
      <c r="I3" s="1826"/>
      <c r="J3" s="1826"/>
      <c r="K3" s="1826"/>
    </row>
    <row r="4" spans="1:11" ht="15" customHeight="1">
      <c r="A4" s="1285"/>
      <c r="B4" s="1614" t="s">
        <v>962</v>
      </c>
      <c r="C4" s="1615" t="s">
        <v>963</v>
      </c>
      <c r="D4" s="1477" t="s">
        <v>964</v>
      </c>
      <c r="E4" s="1055"/>
      <c r="F4" s="1615" t="s">
        <v>965</v>
      </c>
      <c r="G4" s="1615" t="s">
        <v>1783</v>
      </c>
      <c r="H4" s="1615" t="s">
        <v>966</v>
      </c>
      <c r="I4" s="1477" t="s">
        <v>967</v>
      </c>
      <c r="J4" s="1055"/>
      <c r="K4" s="1616" t="s">
        <v>968</v>
      </c>
    </row>
    <row r="5" spans="1:11" ht="15" customHeight="1">
      <c r="A5" s="1494"/>
      <c r="B5" s="1614"/>
      <c r="C5" s="1615"/>
      <c r="D5" s="1477"/>
      <c r="E5" s="1447" t="s">
        <v>969</v>
      </c>
      <c r="F5" s="1614"/>
      <c r="G5" s="1615"/>
      <c r="H5" s="1615"/>
      <c r="I5" s="1477"/>
      <c r="J5" s="1487" t="s">
        <v>970</v>
      </c>
      <c r="K5" s="1616"/>
    </row>
    <row r="6" spans="1:11">
      <c r="A6" s="1494"/>
      <c r="B6" s="1614"/>
      <c r="C6" s="1615"/>
      <c r="D6" s="1477"/>
      <c r="E6" s="1615"/>
      <c r="F6" s="1614"/>
      <c r="G6" s="1615"/>
      <c r="H6" s="1615"/>
      <c r="I6" s="1477"/>
      <c r="J6" s="1616"/>
      <c r="K6" s="1616"/>
    </row>
    <row r="7" spans="1:11">
      <c r="A7" s="1494"/>
      <c r="B7" s="1827"/>
      <c r="C7" s="1828"/>
      <c r="D7" s="1829"/>
      <c r="E7" s="1828"/>
      <c r="F7" s="1827"/>
      <c r="G7" s="1828"/>
      <c r="H7" s="1828"/>
      <c r="I7" s="1829"/>
      <c r="J7" s="1833"/>
      <c r="K7" s="1833"/>
    </row>
    <row r="8" spans="1:11" ht="15" customHeight="1">
      <c r="A8" s="1494"/>
      <c r="B8" s="1830" t="s">
        <v>59</v>
      </c>
      <c r="C8" s="1831"/>
      <c r="D8" s="1831"/>
      <c r="E8" s="1831"/>
      <c r="F8" s="1832"/>
      <c r="G8" s="1830" t="s">
        <v>1569</v>
      </c>
      <c r="H8" s="1831"/>
      <c r="I8" s="1831"/>
      <c r="J8" s="1831"/>
      <c r="K8" s="1831"/>
    </row>
    <row r="9" spans="1:11">
      <c r="A9" s="494"/>
      <c r="B9" s="172"/>
      <c r="C9" s="172"/>
      <c r="D9" s="172"/>
      <c r="E9" s="172"/>
      <c r="F9" s="172"/>
      <c r="G9" s="172"/>
      <c r="H9" s="172"/>
      <c r="I9" s="172"/>
      <c r="J9" s="172"/>
      <c r="K9" s="173"/>
    </row>
    <row r="10" spans="1:11">
      <c r="A10" s="783" t="s">
        <v>971</v>
      </c>
      <c r="B10" s="1056">
        <v>192443</v>
      </c>
      <c r="C10" s="1056">
        <v>388178</v>
      </c>
      <c r="D10" s="1056">
        <v>414200</v>
      </c>
      <c r="E10" s="1056">
        <v>1494</v>
      </c>
      <c r="F10" s="1056">
        <v>-26022</v>
      </c>
      <c r="G10" s="1057">
        <v>5.01</v>
      </c>
      <c r="H10" s="1057">
        <v>10.11</v>
      </c>
      <c r="I10" s="1057">
        <v>10.78</v>
      </c>
      <c r="J10" s="1057">
        <v>3.85</v>
      </c>
      <c r="K10" s="1058">
        <v>-0.68</v>
      </c>
    </row>
    <row r="11" spans="1:11">
      <c r="A11" s="784" t="s">
        <v>972</v>
      </c>
      <c r="B11" s="1056"/>
      <c r="C11" s="1056"/>
      <c r="D11" s="1056"/>
      <c r="E11" s="1056"/>
      <c r="F11" s="1056"/>
      <c r="G11" s="1057"/>
      <c r="H11" s="1057"/>
      <c r="I11" s="1057"/>
      <c r="J11" s="1057"/>
      <c r="K11" s="1058"/>
    </row>
    <row r="12" spans="1:11">
      <c r="A12" s="785" t="s">
        <v>973</v>
      </c>
      <c r="B12" s="1059">
        <v>14140</v>
      </c>
      <c r="C12" s="1059">
        <v>27790</v>
      </c>
      <c r="D12" s="1059">
        <v>32991</v>
      </c>
      <c r="E12" s="1059">
        <v>118</v>
      </c>
      <c r="F12" s="1059">
        <v>-5201</v>
      </c>
      <c r="G12" s="1060">
        <v>4.87</v>
      </c>
      <c r="H12" s="1060">
        <v>9.58</v>
      </c>
      <c r="I12" s="1060">
        <v>11.37</v>
      </c>
      <c r="J12" s="1060">
        <v>4.25</v>
      </c>
      <c r="K12" s="1061">
        <v>-1.79</v>
      </c>
    </row>
    <row r="13" spans="1:11">
      <c r="A13" s="785" t="s">
        <v>974</v>
      </c>
      <c r="B13" s="1059">
        <v>10364</v>
      </c>
      <c r="C13" s="1059">
        <v>19866</v>
      </c>
      <c r="D13" s="1059">
        <v>22629</v>
      </c>
      <c r="E13" s="1059">
        <v>78</v>
      </c>
      <c r="F13" s="1059">
        <v>-2763</v>
      </c>
      <c r="G13" s="1060">
        <v>4.9800000000000004</v>
      </c>
      <c r="H13" s="1060">
        <v>9.5500000000000007</v>
      </c>
      <c r="I13" s="1060">
        <v>10.88</v>
      </c>
      <c r="J13" s="1060">
        <v>3.93</v>
      </c>
      <c r="K13" s="1061">
        <v>-1.33</v>
      </c>
    </row>
    <row r="14" spans="1:11">
      <c r="A14" s="785" t="s">
        <v>975</v>
      </c>
      <c r="B14" s="1059">
        <v>10509</v>
      </c>
      <c r="C14" s="1059">
        <v>20101</v>
      </c>
      <c r="D14" s="1059">
        <v>23682</v>
      </c>
      <c r="E14" s="1059">
        <v>85</v>
      </c>
      <c r="F14" s="1059">
        <v>-3581</v>
      </c>
      <c r="G14" s="1060">
        <v>4.95</v>
      </c>
      <c r="H14" s="1060">
        <v>9.4700000000000006</v>
      </c>
      <c r="I14" s="1060">
        <v>11.16</v>
      </c>
      <c r="J14" s="1060">
        <v>4.2300000000000004</v>
      </c>
      <c r="K14" s="1061">
        <v>-1.69</v>
      </c>
    </row>
    <row r="15" spans="1:11">
      <c r="A15" s="785" t="s">
        <v>976</v>
      </c>
      <c r="B15" s="1059">
        <v>4935</v>
      </c>
      <c r="C15" s="1059">
        <v>9467</v>
      </c>
      <c r="D15" s="1059">
        <v>10981</v>
      </c>
      <c r="E15" s="1059">
        <v>40</v>
      </c>
      <c r="F15" s="1059">
        <v>-1514</v>
      </c>
      <c r="G15" s="1060">
        <v>4.8600000000000003</v>
      </c>
      <c r="H15" s="1060">
        <v>9.32</v>
      </c>
      <c r="I15" s="1060">
        <v>10.81</v>
      </c>
      <c r="J15" s="1060">
        <v>4.2300000000000004</v>
      </c>
      <c r="K15" s="1061">
        <v>-1.49</v>
      </c>
    </row>
    <row r="16" spans="1:11">
      <c r="A16" s="785" t="s">
        <v>977</v>
      </c>
      <c r="B16" s="1059">
        <v>11555</v>
      </c>
      <c r="C16" s="1059">
        <v>23017</v>
      </c>
      <c r="D16" s="1059">
        <v>31589</v>
      </c>
      <c r="E16" s="1059">
        <v>102</v>
      </c>
      <c r="F16" s="1059">
        <v>-8572</v>
      </c>
      <c r="G16" s="1060">
        <v>4.68</v>
      </c>
      <c r="H16" s="1060">
        <v>9.32</v>
      </c>
      <c r="I16" s="1060">
        <v>12.79</v>
      </c>
      <c r="J16" s="1060">
        <v>4.43</v>
      </c>
      <c r="K16" s="1061">
        <v>-3.47</v>
      </c>
    </row>
    <row r="17" spans="1:11">
      <c r="A17" s="785" t="s">
        <v>978</v>
      </c>
      <c r="B17" s="1059">
        <v>18450</v>
      </c>
      <c r="C17" s="1059">
        <v>37864</v>
      </c>
      <c r="D17" s="1059">
        <v>32467</v>
      </c>
      <c r="E17" s="1059">
        <v>109</v>
      </c>
      <c r="F17" s="1059">
        <v>5397</v>
      </c>
      <c r="G17" s="1060">
        <v>5.43</v>
      </c>
      <c r="H17" s="1060">
        <v>11.15</v>
      </c>
      <c r="I17" s="1060">
        <v>9.56</v>
      </c>
      <c r="J17" s="1060">
        <v>2.88</v>
      </c>
      <c r="K17" s="1061">
        <v>1.59</v>
      </c>
    </row>
    <row r="18" spans="1:11">
      <c r="A18" s="785" t="s">
        <v>979</v>
      </c>
      <c r="B18" s="1059">
        <v>27220</v>
      </c>
      <c r="C18" s="1059">
        <v>60485</v>
      </c>
      <c r="D18" s="1059">
        <v>58725</v>
      </c>
      <c r="E18" s="1059">
        <v>205</v>
      </c>
      <c r="F18" s="1059">
        <v>1760</v>
      </c>
      <c r="G18" s="1060">
        <v>5.05</v>
      </c>
      <c r="H18" s="1060">
        <v>11.22</v>
      </c>
      <c r="I18" s="1060">
        <v>10.89</v>
      </c>
      <c r="J18" s="1060">
        <v>3.39</v>
      </c>
      <c r="K18" s="1061">
        <v>0.33</v>
      </c>
    </row>
    <row r="19" spans="1:11">
      <c r="A19" s="785" t="s">
        <v>980</v>
      </c>
      <c r="B19" s="1059">
        <v>4710</v>
      </c>
      <c r="C19" s="1059">
        <v>8596</v>
      </c>
      <c r="D19" s="1059">
        <v>10707</v>
      </c>
      <c r="E19" s="1059">
        <v>28</v>
      </c>
      <c r="F19" s="1059">
        <v>-2111</v>
      </c>
      <c r="G19" s="1060">
        <v>4.7699999999999996</v>
      </c>
      <c r="H19" s="1060">
        <v>8.6999999999999993</v>
      </c>
      <c r="I19" s="1060">
        <v>10.84</v>
      </c>
      <c r="J19" s="1060">
        <v>3.26</v>
      </c>
      <c r="K19" s="1061">
        <v>-2.14</v>
      </c>
    </row>
    <row r="20" spans="1:11">
      <c r="A20" s="785" t="s">
        <v>981</v>
      </c>
      <c r="B20" s="1059">
        <v>10874</v>
      </c>
      <c r="C20" s="1059">
        <v>21533</v>
      </c>
      <c r="D20" s="1059">
        <v>19636</v>
      </c>
      <c r="E20" s="1059">
        <v>90</v>
      </c>
      <c r="F20" s="1059">
        <v>1897</v>
      </c>
      <c r="G20" s="1060">
        <v>5.1100000000000003</v>
      </c>
      <c r="H20" s="1060">
        <v>10.119999999999999</v>
      </c>
      <c r="I20" s="1060">
        <v>9.2200000000000006</v>
      </c>
      <c r="J20" s="1060">
        <v>4.18</v>
      </c>
      <c r="K20" s="1061">
        <v>0.89</v>
      </c>
    </row>
    <row r="21" spans="1:11">
      <c r="A21" s="785" t="s">
        <v>982</v>
      </c>
      <c r="B21" s="1059">
        <v>5956</v>
      </c>
      <c r="C21" s="1059">
        <v>11790</v>
      </c>
      <c r="D21" s="1059">
        <v>12969</v>
      </c>
      <c r="E21" s="1059">
        <v>50</v>
      </c>
      <c r="F21" s="1059">
        <v>-1179</v>
      </c>
      <c r="G21" s="1060">
        <v>5.04</v>
      </c>
      <c r="H21" s="1060">
        <v>9.9700000000000006</v>
      </c>
      <c r="I21" s="1060">
        <v>10.97</v>
      </c>
      <c r="J21" s="1060">
        <v>4.24</v>
      </c>
      <c r="K21" s="1061">
        <v>-1</v>
      </c>
    </row>
    <row r="22" spans="1:11">
      <c r="A22" s="783" t="s">
        <v>983</v>
      </c>
      <c r="B22" s="1056">
        <v>12473</v>
      </c>
      <c r="C22" s="1056">
        <v>26498</v>
      </c>
      <c r="D22" s="1056">
        <v>22395</v>
      </c>
      <c r="E22" s="1056">
        <v>107</v>
      </c>
      <c r="F22" s="1056">
        <v>4103</v>
      </c>
      <c r="G22" s="1057">
        <v>5.36</v>
      </c>
      <c r="H22" s="1057">
        <v>11.38</v>
      </c>
      <c r="I22" s="1057">
        <v>9.6199999999999992</v>
      </c>
      <c r="J22" s="1057">
        <v>4.04</v>
      </c>
      <c r="K22" s="1058">
        <v>1.76</v>
      </c>
    </row>
    <row r="23" spans="1:11">
      <c r="A23" s="785" t="s">
        <v>984</v>
      </c>
      <c r="B23" s="1059">
        <v>22242</v>
      </c>
      <c r="C23" s="1059">
        <v>42596</v>
      </c>
      <c r="D23" s="1059">
        <v>52159</v>
      </c>
      <c r="E23" s="1059">
        <v>165</v>
      </c>
      <c r="F23" s="1059">
        <v>-9563</v>
      </c>
      <c r="G23" s="1060">
        <v>4.9000000000000004</v>
      </c>
      <c r="H23" s="1060">
        <v>9.3800000000000008</v>
      </c>
      <c r="I23" s="1060">
        <v>11.49</v>
      </c>
      <c r="J23" s="1060">
        <v>3.87</v>
      </c>
      <c r="K23" s="1061">
        <v>-2.11</v>
      </c>
    </row>
    <row r="24" spans="1:11">
      <c r="A24" s="785" t="s">
        <v>985</v>
      </c>
      <c r="B24" s="1059">
        <v>5902</v>
      </c>
      <c r="C24" s="1059">
        <v>10721</v>
      </c>
      <c r="D24" s="1059">
        <v>14619</v>
      </c>
      <c r="E24" s="1059">
        <v>41</v>
      </c>
      <c r="F24" s="1059">
        <v>-3898</v>
      </c>
      <c r="G24" s="1060">
        <v>4.74</v>
      </c>
      <c r="H24" s="1060">
        <v>8.6199999999999992</v>
      </c>
      <c r="I24" s="1060">
        <v>11.75</v>
      </c>
      <c r="J24" s="1060">
        <v>3.82</v>
      </c>
      <c r="K24" s="1061">
        <v>-3.13</v>
      </c>
    </row>
    <row r="25" spans="1:11">
      <c r="A25" s="785" t="s">
        <v>986</v>
      </c>
      <c r="B25" s="1059">
        <v>6696</v>
      </c>
      <c r="C25" s="1059">
        <v>13687</v>
      </c>
      <c r="D25" s="1059">
        <v>14973</v>
      </c>
      <c r="E25" s="1059">
        <v>58</v>
      </c>
      <c r="F25" s="1059">
        <v>-1286</v>
      </c>
      <c r="G25" s="1060">
        <v>4.68</v>
      </c>
      <c r="H25" s="1060">
        <v>9.56</v>
      </c>
      <c r="I25" s="1060">
        <v>10.46</v>
      </c>
      <c r="J25" s="1060">
        <v>4.24</v>
      </c>
      <c r="K25" s="1061">
        <v>-0.9</v>
      </c>
    </row>
    <row r="26" spans="1:11">
      <c r="A26" s="785" t="s">
        <v>987</v>
      </c>
      <c r="B26" s="1059">
        <v>18168</v>
      </c>
      <c r="C26" s="1059">
        <v>38778</v>
      </c>
      <c r="D26" s="1059">
        <v>35121</v>
      </c>
      <c r="E26" s="1059">
        <v>158</v>
      </c>
      <c r="F26" s="1059">
        <v>3657</v>
      </c>
      <c r="G26" s="1060">
        <v>5.2</v>
      </c>
      <c r="H26" s="1060">
        <v>11.11</v>
      </c>
      <c r="I26" s="1060">
        <v>10.06</v>
      </c>
      <c r="J26" s="1060">
        <v>4.07</v>
      </c>
      <c r="K26" s="1061">
        <v>1.05</v>
      </c>
    </row>
    <row r="27" spans="1:11">
      <c r="A27" s="785" t="s">
        <v>988</v>
      </c>
      <c r="B27" s="1059">
        <v>8249</v>
      </c>
      <c r="C27" s="1059">
        <v>15389</v>
      </c>
      <c r="D27" s="1059">
        <v>18557</v>
      </c>
      <c r="E27" s="1059">
        <v>60</v>
      </c>
      <c r="F27" s="1059">
        <v>-3168</v>
      </c>
      <c r="G27" s="1060">
        <v>4.84</v>
      </c>
      <c r="H27" s="1060">
        <v>9.0399999999999991</v>
      </c>
      <c r="I27" s="1060">
        <v>10.9</v>
      </c>
      <c r="J27" s="1060">
        <v>3.9</v>
      </c>
      <c r="K27" s="1061">
        <v>-1.86</v>
      </c>
    </row>
    <row r="28" spans="1:11">
      <c r="A28" s="1781" t="s">
        <v>989</v>
      </c>
      <c r="B28" s="1781"/>
      <c r="C28" s="1781"/>
      <c r="D28" s="1781"/>
      <c r="E28" s="1781"/>
      <c r="F28" s="1781"/>
      <c r="G28" s="1781"/>
      <c r="H28" s="1781"/>
      <c r="I28" s="1781"/>
      <c r="J28" s="1781"/>
      <c r="K28" s="1781"/>
    </row>
    <row r="29" spans="1:11">
      <c r="A29" s="1253" t="s">
        <v>1570</v>
      </c>
      <c r="B29" s="1253"/>
      <c r="C29" s="1253"/>
      <c r="D29" s="1253"/>
      <c r="E29" s="1253"/>
      <c r="F29" s="1253"/>
      <c r="G29" s="1253"/>
      <c r="H29" s="1253"/>
      <c r="I29" s="696"/>
      <c r="J29" s="696"/>
      <c r="K29" s="696"/>
    </row>
    <row r="30" spans="1:11">
      <c r="A30" s="786"/>
      <c r="B30" s="787"/>
      <c r="C30" s="787"/>
      <c r="D30" s="787"/>
      <c r="E30" s="787"/>
      <c r="F30" s="788"/>
      <c r="G30" s="787"/>
      <c r="H30" s="789"/>
      <c r="I30" s="790"/>
    </row>
    <row r="31" spans="1:11">
      <c r="A31" s="786"/>
      <c r="B31" s="787"/>
      <c r="C31" s="787"/>
      <c r="D31" s="787"/>
      <c r="E31" s="787"/>
      <c r="F31" s="788"/>
      <c r="G31" s="787"/>
      <c r="H31" s="789"/>
      <c r="I31" s="790"/>
    </row>
    <row r="32" spans="1:11">
      <c r="A32" s="786"/>
      <c r="B32" s="787"/>
      <c r="C32" s="787"/>
      <c r="D32" s="787"/>
      <c r="E32" s="787"/>
      <c r="F32" s="788"/>
      <c r="G32" s="787"/>
      <c r="H32" s="789"/>
      <c r="I32" s="790"/>
    </row>
    <row r="33" spans="1:11">
      <c r="A33" s="786"/>
      <c r="B33" s="787"/>
      <c r="C33" s="787"/>
      <c r="D33" s="787"/>
      <c r="E33" s="787"/>
      <c r="F33" s="788"/>
      <c r="G33" s="787"/>
      <c r="H33" s="789"/>
      <c r="I33" s="791"/>
      <c r="J33" s="792"/>
      <c r="K33" s="792"/>
    </row>
    <row r="34" spans="1:11">
      <c r="A34" s="786"/>
      <c r="B34" s="787"/>
      <c r="C34" s="787"/>
      <c r="D34" s="787"/>
      <c r="E34" s="787"/>
      <c r="F34" s="788"/>
      <c r="G34" s="787"/>
      <c r="H34" s="789"/>
      <c r="I34" s="790"/>
    </row>
    <row r="35" spans="1:11">
      <c r="A35" s="793"/>
      <c r="B35" s="794"/>
      <c r="C35" s="794"/>
      <c r="D35" s="794"/>
      <c r="E35" s="794"/>
      <c r="F35" s="794"/>
      <c r="G35" s="794"/>
      <c r="H35" s="794"/>
      <c r="I35" s="790"/>
    </row>
    <row r="36" spans="1:11">
      <c r="A36" s="795"/>
      <c r="B36" s="794"/>
      <c r="C36" s="794"/>
      <c r="D36" s="794"/>
      <c r="E36" s="794"/>
      <c r="F36" s="794"/>
      <c r="G36" s="794"/>
      <c r="H36" s="794"/>
      <c r="I36" s="774"/>
    </row>
  </sheetData>
  <mergeCells count="20">
    <mergeCell ref="A28:K28"/>
    <mergeCell ref="A29:H29"/>
    <mergeCell ref="G4:G7"/>
    <mergeCell ref="H4:H7"/>
    <mergeCell ref="I4:I7"/>
    <mergeCell ref="K4:K7"/>
    <mergeCell ref="E5:E7"/>
    <mergeCell ref="J5:J7"/>
    <mergeCell ref="A1:D1"/>
    <mergeCell ref="J1:K1"/>
    <mergeCell ref="A2:D2"/>
    <mergeCell ref="J2:K2"/>
    <mergeCell ref="A3:A8"/>
    <mergeCell ref="B3:K3"/>
    <mergeCell ref="B4:B7"/>
    <mergeCell ref="C4:C7"/>
    <mergeCell ref="D4:D7"/>
    <mergeCell ref="F4:F7"/>
    <mergeCell ref="B8:F8"/>
    <mergeCell ref="G8:K8"/>
  </mergeCells>
  <hyperlinks>
    <hyperlink ref="K1" location="'Spis tablic     List of tables'!A87" display="Powrót do spisu tablic"/>
    <hyperlink ref="J1:K1" location="'Spis tablic     List of tables'!A87" display="Powrót do spisu tablic"/>
    <hyperlink ref="J2" location="'Spis tablic     List of tables'!A1" display="Return to list tables"/>
    <hyperlink ref="J2:K2" location="'Spis tablic     List of tables'!A87" display="Return to list of tables"/>
    <hyperlink ref="J1:K2" location="'Spis tablic     List of tables'!A90" display="Powrót do spisu tablic"/>
  </hyperlinks>
  <pageMargins left="0.7" right="0.7" top="0.75" bottom="0.75" header="0.3" footer="0.3"/>
  <pageSetup paperSize="9" scale="60"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K38"/>
  <sheetViews>
    <sheetView showGridLines="0" zoomScaleNormal="100" workbookViewId="0">
      <selection sqref="A1:E1"/>
    </sheetView>
  </sheetViews>
  <sheetFormatPr defaultRowHeight="15"/>
  <cols>
    <col min="1" max="1" width="23.5703125" style="72" customWidth="1"/>
    <col min="2" max="8" width="12" style="72" customWidth="1"/>
    <col min="9" max="9" width="14.7109375" style="72" customWidth="1"/>
    <col min="10" max="10" width="13.5703125" style="72" customWidth="1"/>
    <col min="11" max="11" width="13.140625" style="72" customWidth="1"/>
  </cols>
  <sheetData>
    <row r="1" spans="1:11">
      <c r="A1" s="1251" t="s">
        <v>990</v>
      </c>
      <c r="B1" s="1251"/>
      <c r="C1" s="1251"/>
      <c r="D1" s="1251"/>
      <c r="E1" s="1251"/>
      <c r="F1" s="71"/>
      <c r="G1" s="71"/>
      <c r="H1" s="71"/>
      <c r="I1" s="496"/>
      <c r="J1" s="1371" t="s">
        <v>1</v>
      </c>
      <c r="K1" s="1371"/>
    </row>
    <row r="2" spans="1:11">
      <c r="A2" s="1824" t="s">
        <v>991</v>
      </c>
      <c r="B2" s="1824"/>
      <c r="C2" s="1824"/>
      <c r="D2" s="1824"/>
      <c r="E2" s="108"/>
      <c r="F2" s="108"/>
      <c r="G2" s="108"/>
      <c r="H2" s="796"/>
      <c r="I2" s="664"/>
      <c r="J2" s="1275" t="s">
        <v>3</v>
      </c>
      <c r="K2" s="1275"/>
    </row>
    <row r="3" spans="1:11">
      <c r="A3" s="1283" t="s">
        <v>961</v>
      </c>
      <c r="B3" s="1834" t="s">
        <v>1784</v>
      </c>
      <c r="C3" s="1835"/>
      <c r="D3" s="1836"/>
      <c r="E3" s="1423" t="s">
        <v>1785</v>
      </c>
      <c r="F3" s="1607"/>
      <c r="G3" s="1607"/>
      <c r="H3" s="1267" t="s">
        <v>1787</v>
      </c>
      <c r="I3" s="1423" t="s">
        <v>1832</v>
      </c>
      <c r="J3" s="1423" t="s">
        <v>1788</v>
      </c>
      <c r="K3" s="1607"/>
    </row>
    <row r="4" spans="1:11">
      <c r="A4" s="1494"/>
      <c r="B4" s="1837"/>
      <c r="C4" s="1838"/>
      <c r="D4" s="1839"/>
      <c r="E4" s="1605"/>
      <c r="F4" s="1477"/>
      <c r="G4" s="1477"/>
      <c r="H4" s="1268"/>
      <c r="I4" s="1605"/>
      <c r="J4" s="1605"/>
      <c r="K4" s="1477"/>
    </row>
    <row r="5" spans="1:11">
      <c r="A5" s="1494"/>
      <c r="B5" s="1837"/>
      <c r="C5" s="1838"/>
      <c r="D5" s="1839"/>
      <c r="E5" s="1605"/>
      <c r="F5" s="1477"/>
      <c r="G5" s="1477"/>
      <c r="H5" s="1268"/>
      <c r="I5" s="1605"/>
      <c r="J5" s="1605"/>
      <c r="K5" s="1477"/>
    </row>
    <row r="6" spans="1:11">
      <c r="A6" s="1494"/>
      <c r="B6" s="1840"/>
      <c r="C6" s="1841"/>
      <c r="D6" s="1842"/>
      <c r="E6" s="1605"/>
      <c r="F6" s="1477"/>
      <c r="G6" s="1477"/>
      <c r="H6" s="1268"/>
      <c r="I6" s="1605"/>
      <c r="J6" s="1605"/>
      <c r="K6" s="1477"/>
    </row>
    <row r="7" spans="1:11">
      <c r="A7" s="1494"/>
      <c r="B7" s="1733" t="s">
        <v>992</v>
      </c>
      <c r="C7" s="1733" t="s">
        <v>993</v>
      </c>
      <c r="D7" s="1733" t="s">
        <v>994</v>
      </c>
      <c r="E7" s="1733" t="s">
        <v>44</v>
      </c>
      <c r="F7" s="1733"/>
      <c r="G7" s="1476" t="s">
        <v>1786</v>
      </c>
      <c r="H7" s="1268"/>
      <c r="I7" s="1605"/>
      <c r="J7" s="1267" t="s">
        <v>1789</v>
      </c>
      <c r="K7" s="1423" t="s">
        <v>1790</v>
      </c>
    </row>
    <row r="8" spans="1:11">
      <c r="A8" s="1494"/>
      <c r="B8" s="1733"/>
      <c r="C8" s="1733"/>
      <c r="D8" s="1733"/>
      <c r="E8" s="1733"/>
      <c r="F8" s="1733"/>
      <c r="G8" s="1477"/>
      <c r="H8" s="1268"/>
      <c r="I8" s="1605"/>
      <c r="J8" s="1268"/>
      <c r="K8" s="1605"/>
    </row>
    <row r="9" spans="1:11">
      <c r="A9" s="1494"/>
      <c r="B9" s="1733"/>
      <c r="C9" s="1733"/>
      <c r="D9" s="1733"/>
      <c r="E9" s="1733"/>
      <c r="F9" s="1733"/>
      <c r="G9" s="1477"/>
      <c r="H9" s="1268"/>
      <c r="I9" s="1605"/>
      <c r="J9" s="1268"/>
      <c r="K9" s="1605"/>
    </row>
    <row r="10" spans="1:11">
      <c r="A10" s="1494"/>
      <c r="B10" s="1733"/>
      <c r="C10" s="1733"/>
      <c r="D10" s="1733"/>
      <c r="E10" s="1733"/>
      <c r="F10" s="1733"/>
      <c r="G10" s="1477"/>
      <c r="H10" s="1268"/>
      <c r="I10" s="1605"/>
      <c r="J10" s="1268"/>
      <c r="K10" s="1605"/>
    </row>
    <row r="11" spans="1:11">
      <c r="A11" s="1494"/>
      <c r="B11" s="1733"/>
      <c r="C11" s="1733"/>
      <c r="D11" s="1733"/>
      <c r="E11" s="1733"/>
      <c r="F11" s="1733"/>
      <c r="G11" s="1477"/>
      <c r="H11" s="1268"/>
      <c r="I11" s="1605"/>
      <c r="J11" s="1268"/>
      <c r="K11" s="1605"/>
    </row>
    <row r="12" spans="1:11">
      <c r="A12" s="1494"/>
      <c r="B12" s="1423" t="s">
        <v>1571</v>
      </c>
      <c r="C12" s="1479"/>
      <c r="D12" s="1479"/>
      <c r="E12" s="1480"/>
      <c r="F12" s="1267" t="s">
        <v>1277</v>
      </c>
      <c r="G12" s="1477"/>
      <c r="H12" s="1268"/>
      <c r="I12" s="1605"/>
      <c r="J12" s="1423" t="s">
        <v>1571</v>
      </c>
      <c r="K12" s="1479"/>
    </row>
    <row r="13" spans="1:11">
      <c r="A13" s="1494"/>
      <c r="B13" s="1605"/>
      <c r="C13" s="1477"/>
      <c r="D13" s="1477"/>
      <c r="E13" s="1609"/>
      <c r="F13" s="1268"/>
      <c r="G13" s="1477"/>
      <c r="H13" s="1268"/>
      <c r="I13" s="1605"/>
      <c r="J13" s="1605"/>
      <c r="K13" s="1477"/>
    </row>
    <row r="14" spans="1:11" ht="27" customHeight="1">
      <c r="A14" s="1494"/>
      <c r="B14" s="1605"/>
      <c r="C14" s="1477"/>
      <c r="D14" s="1477"/>
      <c r="E14" s="1609"/>
      <c r="F14" s="1268"/>
      <c r="G14" s="1477"/>
      <c r="H14" s="1268"/>
      <c r="I14" s="1605"/>
      <c r="J14" s="1605"/>
      <c r="K14" s="1477"/>
    </row>
    <row r="15" spans="1:11">
      <c r="A15" s="494"/>
      <c r="B15" s="172"/>
      <c r="C15" s="172"/>
      <c r="D15" s="172"/>
      <c r="E15" s="172"/>
      <c r="F15" s="173"/>
      <c r="G15" s="172"/>
      <c r="H15" s="172"/>
      <c r="I15" s="172"/>
      <c r="J15" s="172"/>
      <c r="K15" s="173"/>
    </row>
    <row r="16" spans="1:11">
      <c r="A16" s="783" t="s">
        <v>971</v>
      </c>
      <c r="B16" s="1062">
        <v>38411.1</v>
      </c>
      <c r="C16" s="1063">
        <v>23067.200000000001</v>
      </c>
      <c r="D16" s="1063">
        <v>15343.9</v>
      </c>
      <c r="E16" s="1064">
        <v>984.7</v>
      </c>
      <c r="F16" s="1065">
        <v>101.6</v>
      </c>
      <c r="G16" s="1065">
        <v>5.9</v>
      </c>
      <c r="H16" s="1065">
        <v>84</v>
      </c>
      <c r="I16" s="1066">
        <v>12</v>
      </c>
      <c r="J16" s="1065">
        <v>123.6</v>
      </c>
      <c r="K16" s="1064">
        <v>155.5</v>
      </c>
    </row>
    <row r="17" spans="1:11">
      <c r="A17" s="784" t="s">
        <v>972</v>
      </c>
      <c r="B17" s="1067"/>
      <c r="C17" s="1068"/>
      <c r="D17" s="1068"/>
      <c r="E17" s="1069"/>
      <c r="F17" s="1070"/>
      <c r="G17" s="1070"/>
      <c r="H17" s="1070"/>
      <c r="I17" s="1071"/>
      <c r="J17" s="1070"/>
      <c r="K17" s="1072"/>
    </row>
    <row r="18" spans="1:11">
      <c r="A18" s="785" t="s">
        <v>973</v>
      </c>
      <c r="B18" s="1072">
        <v>2901.2</v>
      </c>
      <c r="C18" s="1070">
        <v>1990.5</v>
      </c>
      <c r="D18" s="1073">
        <v>910.7</v>
      </c>
      <c r="E18" s="1072">
        <v>64.7</v>
      </c>
      <c r="F18" s="1070">
        <v>103</v>
      </c>
      <c r="G18" s="1070">
        <v>5.3</v>
      </c>
      <c r="H18" s="1070">
        <v>83.5</v>
      </c>
      <c r="I18" s="1071">
        <v>7</v>
      </c>
      <c r="J18" s="1070">
        <v>8.8000000000000007</v>
      </c>
      <c r="K18" s="1072">
        <v>10.6</v>
      </c>
    </row>
    <row r="19" spans="1:11">
      <c r="A19" s="785" t="s">
        <v>974</v>
      </c>
      <c r="B19" s="1072">
        <v>2077.8000000000002</v>
      </c>
      <c r="C19" s="1070">
        <v>1227.9000000000001</v>
      </c>
      <c r="D19" s="1073">
        <v>849.9</v>
      </c>
      <c r="E19" s="1072">
        <v>72.900000000000006</v>
      </c>
      <c r="F19" s="1070">
        <v>100.3</v>
      </c>
      <c r="G19" s="1070">
        <v>8.8000000000000007</v>
      </c>
      <c r="H19" s="1070">
        <v>83</v>
      </c>
      <c r="I19" s="1071">
        <v>16</v>
      </c>
      <c r="J19" s="1070">
        <v>8.3000000000000007</v>
      </c>
      <c r="K19" s="1072">
        <v>11.2</v>
      </c>
    </row>
    <row r="20" spans="1:11">
      <c r="A20" s="785" t="s">
        <v>975</v>
      </c>
      <c r="B20" s="1072">
        <v>2117.6</v>
      </c>
      <c r="C20" s="1070">
        <v>983.8</v>
      </c>
      <c r="D20" s="1073">
        <v>1133.8</v>
      </c>
      <c r="E20" s="1072">
        <v>75.099999999999994</v>
      </c>
      <c r="F20" s="1070">
        <v>100.9</v>
      </c>
      <c r="G20" s="1070">
        <v>8</v>
      </c>
      <c r="H20" s="1070">
        <v>89.1</v>
      </c>
      <c r="I20" s="1071">
        <v>28</v>
      </c>
      <c r="J20" s="1070">
        <v>8.4</v>
      </c>
      <c r="K20" s="1072">
        <v>10.5</v>
      </c>
    </row>
    <row r="21" spans="1:11">
      <c r="A21" s="785" t="s">
        <v>976</v>
      </c>
      <c r="B21" s="1072">
        <v>1014.5</v>
      </c>
      <c r="C21" s="1070">
        <v>658.9</v>
      </c>
      <c r="D21" s="1073">
        <v>355.6</v>
      </c>
      <c r="E21" s="1072">
        <v>22.2</v>
      </c>
      <c r="F21" s="1070">
        <v>100</v>
      </c>
      <c r="G21" s="1070">
        <v>5.8</v>
      </c>
      <c r="H21" s="1070">
        <v>81.099999999999994</v>
      </c>
      <c r="I21" s="1071">
        <v>6</v>
      </c>
      <c r="J21" s="1070">
        <v>3.7</v>
      </c>
      <c r="K21" s="1072">
        <v>4.8</v>
      </c>
    </row>
    <row r="22" spans="1:11">
      <c r="A22" s="785" t="s">
        <v>977</v>
      </c>
      <c r="B22" s="1072">
        <v>2466.3000000000002</v>
      </c>
      <c r="C22" s="1070">
        <v>1542.7</v>
      </c>
      <c r="D22" s="1073">
        <v>923.6</v>
      </c>
      <c r="E22" s="1072">
        <v>67.7</v>
      </c>
      <c r="F22" s="1070">
        <v>102.5</v>
      </c>
      <c r="G22" s="1070">
        <v>6.2</v>
      </c>
      <c r="H22" s="1070">
        <v>84.9</v>
      </c>
      <c r="I22" s="1071">
        <v>10</v>
      </c>
      <c r="J22" s="1070">
        <v>8.1</v>
      </c>
      <c r="K22" s="1072">
        <v>9.8000000000000007</v>
      </c>
    </row>
    <row r="23" spans="1:11">
      <c r="A23" s="785" t="s">
        <v>978</v>
      </c>
      <c r="B23" s="1072">
        <v>3400.6</v>
      </c>
      <c r="C23" s="1070">
        <v>1638.7</v>
      </c>
      <c r="D23" s="1073">
        <v>1761.8</v>
      </c>
      <c r="E23" s="1072">
        <v>72.400000000000006</v>
      </c>
      <c r="F23" s="1070">
        <v>101.3</v>
      </c>
      <c r="G23" s="1070">
        <v>4.8</v>
      </c>
      <c r="H23" s="1070">
        <v>85.2</v>
      </c>
      <c r="I23" s="1071">
        <v>12</v>
      </c>
      <c r="J23" s="1070">
        <v>9</v>
      </c>
      <c r="K23" s="1072">
        <v>11.5</v>
      </c>
    </row>
    <row r="24" spans="1:11">
      <c r="A24" s="785" t="s">
        <v>979</v>
      </c>
      <c r="B24" s="1072">
        <v>5403.4</v>
      </c>
      <c r="C24" s="1070">
        <v>3479.9</v>
      </c>
      <c r="D24" s="1073">
        <v>1923.5</v>
      </c>
      <c r="E24" s="1072">
        <v>138.80000000000001</v>
      </c>
      <c r="F24" s="1070">
        <v>101.6</v>
      </c>
      <c r="G24" s="1070">
        <v>4.9000000000000004</v>
      </c>
      <c r="H24" s="1070">
        <v>83.7</v>
      </c>
      <c r="I24" s="1071">
        <v>17</v>
      </c>
      <c r="J24" s="1070">
        <v>15.1</v>
      </c>
      <c r="K24" s="1072">
        <v>18.600000000000001</v>
      </c>
    </row>
    <row r="25" spans="1:11">
      <c r="A25" s="785" t="s">
        <v>980</v>
      </c>
      <c r="B25" s="1072">
        <v>986.5</v>
      </c>
      <c r="C25" s="1070">
        <v>525.9</v>
      </c>
      <c r="D25" s="1073">
        <v>460.7</v>
      </c>
      <c r="E25" s="1072">
        <v>22.6</v>
      </c>
      <c r="F25" s="1070">
        <v>99.7</v>
      </c>
      <c r="G25" s="1070">
        <v>6.2</v>
      </c>
      <c r="H25" s="1070">
        <v>85.1</v>
      </c>
      <c r="I25" s="1071">
        <v>6</v>
      </c>
      <c r="J25" s="1070">
        <v>3.2</v>
      </c>
      <c r="K25" s="1072">
        <v>4</v>
      </c>
    </row>
    <row r="26" spans="1:11">
      <c r="A26" s="785" t="s">
        <v>981</v>
      </c>
      <c r="B26" s="1072">
        <v>2129</v>
      </c>
      <c r="C26" s="1070">
        <v>874.8</v>
      </c>
      <c r="D26" s="1073">
        <v>1254.2</v>
      </c>
      <c r="E26" s="1072">
        <v>83.3</v>
      </c>
      <c r="F26" s="1070">
        <v>100.4</v>
      </c>
      <c r="G26" s="1070">
        <v>8.6999999999999993</v>
      </c>
      <c r="H26" s="1070">
        <v>84.6</v>
      </c>
      <c r="I26" s="1071">
        <v>24</v>
      </c>
      <c r="J26" s="1070">
        <v>8.8000000000000007</v>
      </c>
      <c r="K26" s="1072">
        <v>11.7</v>
      </c>
    </row>
    <row r="27" spans="1:11">
      <c r="A27" s="785" t="s">
        <v>982</v>
      </c>
      <c r="B27" s="1072">
        <v>1181.5</v>
      </c>
      <c r="C27" s="1070">
        <v>718.3</v>
      </c>
      <c r="D27" s="1073">
        <v>463.3</v>
      </c>
      <c r="E27" s="1072">
        <v>36.9</v>
      </c>
      <c r="F27" s="1070">
        <v>100.3</v>
      </c>
      <c r="G27" s="1070">
        <v>7.7</v>
      </c>
      <c r="H27" s="1070">
        <v>86.9</v>
      </c>
      <c r="I27" s="1071">
        <v>22</v>
      </c>
      <c r="J27" s="1070">
        <v>3.9</v>
      </c>
      <c r="K27" s="1072">
        <v>5</v>
      </c>
    </row>
    <row r="28" spans="1:11">
      <c r="A28" s="783" t="s">
        <v>983</v>
      </c>
      <c r="B28" s="1064">
        <v>2333.5</v>
      </c>
      <c r="C28" s="1065">
        <v>1485.6</v>
      </c>
      <c r="D28" s="1063">
        <v>847.9</v>
      </c>
      <c r="E28" s="1064">
        <v>47.9</v>
      </c>
      <c r="F28" s="1065">
        <v>104</v>
      </c>
      <c r="G28" s="1065">
        <v>5.0999999999999996</v>
      </c>
      <c r="H28" s="1065">
        <v>81.7</v>
      </c>
      <c r="I28" s="1066">
        <v>9</v>
      </c>
      <c r="J28" s="1065">
        <v>7.1</v>
      </c>
      <c r="K28" s="1064">
        <v>8.6999999999999993</v>
      </c>
    </row>
    <row r="29" spans="1:11">
      <c r="A29" s="785" t="s">
        <v>984</v>
      </c>
      <c r="B29" s="1072">
        <v>4533.6000000000004</v>
      </c>
      <c r="C29" s="1070">
        <v>3478.8</v>
      </c>
      <c r="D29" s="1073">
        <v>1054.8</v>
      </c>
      <c r="E29" s="1072">
        <v>82.2</v>
      </c>
      <c r="F29" s="1070">
        <v>102.7</v>
      </c>
      <c r="G29" s="1070">
        <v>4.4000000000000004</v>
      </c>
      <c r="H29" s="1070">
        <v>84.7</v>
      </c>
      <c r="I29" s="1071">
        <v>7</v>
      </c>
      <c r="J29" s="1070">
        <v>12.1</v>
      </c>
      <c r="K29" s="1072">
        <v>14.5</v>
      </c>
    </row>
    <row r="30" spans="1:11">
      <c r="A30" s="785" t="s">
        <v>985</v>
      </c>
      <c r="B30" s="1072">
        <v>1241.5</v>
      </c>
      <c r="C30" s="1070">
        <v>557</v>
      </c>
      <c r="D30" s="1073">
        <v>684.6</v>
      </c>
      <c r="E30" s="1072">
        <v>44.5</v>
      </c>
      <c r="F30" s="1070">
        <v>101</v>
      </c>
      <c r="G30" s="1070">
        <v>8.3000000000000007</v>
      </c>
      <c r="H30" s="1070">
        <v>83.1</v>
      </c>
      <c r="I30" s="1071">
        <v>25</v>
      </c>
      <c r="J30" s="1070">
        <v>5.4</v>
      </c>
      <c r="K30" s="1072">
        <v>7</v>
      </c>
    </row>
    <row r="31" spans="1:11">
      <c r="A31" s="785" t="s">
        <v>986</v>
      </c>
      <c r="B31" s="1072">
        <v>1429</v>
      </c>
      <c r="C31" s="1070">
        <v>843</v>
      </c>
      <c r="D31" s="1073">
        <v>586</v>
      </c>
      <c r="E31" s="1072">
        <v>53.7</v>
      </c>
      <c r="F31" s="1070">
        <v>101.1</v>
      </c>
      <c r="G31" s="1070">
        <v>10.4</v>
      </c>
      <c r="H31" s="1070">
        <v>81.2</v>
      </c>
      <c r="I31" s="1071">
        <v>16</v>
      </c>
      <c r="J31" s="1070">
        <v>6.3</v>
      </c>
      <c r="K31" s="1072">
        <v>9</v>
      </c>
    </row>
    <row r="32" spans="1:11">
      <c r="A32" s="785" t="s">
        <v>987</v>
      </c>
      <c r="B32" s="1072">
        <v>3494</v>
      </c>
      <c r="C32" s="1070">
        <v>1896.3</v>
      </c>
      <c r="D32" s="1073">
        <v>1597.6</v>
      </c>
      <c r="E32" s="1072">
        <v>52.5</v>
      </c>
      <c r="F32" s="1070">
        <v>103.2</v>
      </c>
      <c r="G32" s="1070">
        <v>3.2</v>
      </c>
      <c r="H32" s="1070">
        <v>80.599999999999994</v>
      </c>
      <c r="I32" s="1071">
        <v>8</v>
      </c>
      <c r="J32" s="1070">
        <v>8.9</v>
      </c>
      <c r="K32" s="1072">
        <v>10.4</v>
      </c>
    </row>
    <row r="33" spans="1:11">
      <c r="A33" s="785" t="s">
        <v>988</v>
      </c>
      <c r="B33" s="1072">
        <v>1701</v>
      </c>
      <c r="C33" s="1070">
        <v>1165.2</v>
      </c>
      <c r="D33" s="1073">
        <v>535.79999999999995</v>
      </c>
      <c r="E33" s="1072">
        <v>47.3</v>
      </c>
      <c r="F33" s="1070">
        <v>102.8</v>
      </c>
      <c r="G33" s="1070">
        <v>7.5</v>
      </c>
      <c r="H33" s="1070">
        <v>82.8</v>
      </c>
      <c r="I33" s="1071">
        <v>9</v>
      </c>
      <c r="J33" s="1070">
        <v>6.4</v>
      </c>
      <c r="K33" s="1072">
        <v>8.3000000000000007</v>
      </c>
    </row>
    <row r="34" spans="1:11">
      <c r="A34" s="1781" t="s">
        <v>995</v>
      </c>
      <c r="B34" s="1781"/>
      <c r="C34" s="1781"/>
      <c r="D34" s="1781"/>
      <c r="E34" s="1781"/>
      <c r="F34" s="1781"/>
      <c r="G34" s="1781"/>
      <c r="H34" s="1781"/>
      <c r="I34" s="1781"/>
      <c r="J34" s="1781"/>
      <c r="K34" s="1781"/>
    </row>
    <row r="35" spans="1:11">
      <c r="A35" s="1634" t="s">
        <v>996</v>
      </c>
      <c r="B35" s="1634"/>
      <c r="C35" s="1634"/>
      <c r="D35" s="1634"/>
      <c r="E35" s="1634"/>
      <c r="F35" s="1634"/>
      <c r="G35" s="1634"/>
      <c r="H35" s="1634"/>
      <c r="I35" s="1634"/>
      <c r="J35" s="1634"/>
      <c r="K35" s="1634"/>
    </row>
    <row r="36" spans="1:11">
      <c r="A36" s="797"/>
      <c r="B36" s="797"/>
      <c r="C36" s="797"/>
      <c r="D36" s="797"/>
      <c r="E36" s="797"/>
      <c r="F36" s="797"/>
      <c r="G36" s="797"/>
      <c r="H36" s="797"/>
      <c r="I36" s="797"/>
      <c r="J36" s="797"/>
      <c r="K36" s="797"/>
    </row>
    <row r="37" spans="1:11">
      <c r="A37" s="798"/>
      <c r="B37" s="798"/>
      <c r="C37" s="798"/>
      <c r="D37" s="798"/>
      <c r="E37" s="798"/>
      <c r="F37" s="798"/>
      <c r="G37" s="798"/>
      <c r="H37" s="798"/>
      <c r="I37" s="798"/>
      <c r="J37" s="798"/>
      <c r="K37" s="798"/>
    </row>
    <row r="38" spans="1:11">
      <c r="A38" s="790"/>
      <c r="B38" s="790"/>
      <c r="C38" s="790"/>
      <c r="D38" s="790"/>
      <c r="E38" s="790"/>
      <c r="F38" s="790"/>
      <c r="G38" s="790"/>
      <c r="H38" s="790"/>
      <c r="I38" s="790"/>
      <c r="J38" s="790"/>
      <c r="K38" s="790"/>
    </row>
  </sheetData>
  <mergeCells count="22">
    <mergeCell ref="A35:K35"/>
    <mergeCell ref="B7:B11"/>
    <mergeCell ref="C7:C11"/>
    <mergeCell ref="D7:D11"/>
    <mergeCell ref="E7:F11"/>
    <mergeCell ref="G7:G14"/>
    <mergeCell ref="J7:J11"/>
    <mergeCell ref="K7:K11"/>
    <mergeCell ref="B12:E14"/>
    <mergeCell ref="F12:F14"/>
    <mergeCell ref="J12:K14"/>
    <mergeCell ref="A34:K34"/>
    <mergeCell ref="A1:E1"/>
    <mergeCell ref="J1:K1"/>
    <mergeCell ref="A2:D2"/>
    <mergeCell ref="J2:K2"/>
    <mergeCell ref="A3:A14"/>
    <mergeCell ref="B3:D6"/>
    <mergeCell ref="E3:G6"/>
    <mergeCell ref="H3:H14"/>
    <mergeCell ref="I3:I14"/>
    <mergeCell ref="J3:K6"/>
  </mergeCells>
  <hyperlinks>
    <hyperlink ref="J1:K1" location="'Spis tablic     List of tables'!A88" display="Powrót do spisu tablic"/>
    <hyperlink ref="J2" location="'Spis tablic     List of tables'!A1" display="Return to list tables"/>
    <hyperlink ref="J2:K2" location="'Spis tablic     List of tables'!A88" display="Return to list of tables"/>
    <hyperlink ref="J1:K2" location="'Spis tablic     List of tables'!A91" display="Powrót do spisu tablic"/>
  </hyperlinks>
  <pageMargins left="0.7" right="0.7" top="0.75" bottom="0.75" header="0.3" footer="0.3"/>
  <pageSetup paperSize="9" scale="8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M30"/>
  <sheetViews>
    <sheetView showGridLines="0" zoomScaleNormal="100" workbookViewId="0"/>
  </sheetViews>
  <sheetFormatPr defaultRowHeight="14.25"/>
  <cols>
    <col min="1" max="1" width="9.140625" style="946"/>
    <col min="2" max="2" width="18.28515625" style="946" customWidth="1"/>
    <col min="3" max="3" width="16.28515625" style="946" customWidth="1"/>
    <col min="4" max="4" width="16" style="946" customWidth="1"/>
    <col min="5" max="6" width="12.140625" style="946" customWidth="1"/>
    <col min="7" max="7" width="13.42578125" style="946" customWidth="1"/>
    <col min="8" max="9" width="12.140625" style="946" customWidth="1"/>
    <col min="10" max="10" width="15.28515625" style="946" customWidth="1"/>
    <col min="11" max="11" width="13.140625" style="946" customWidth="1"/>
    <col min="12" max="12" width="12.140625" style="946" customWidth="1"/>
    <col min="13" max="16384" width="9.140625" style="946"/>
  </cols>
  <sheetData>
    <row r="1" spans="1:13">
      <c r="A1" s="949" t="s">
        <v>1202</v>
      </c>
      <c r="J1" s="1302" t="s">
        <v>1</v>
      </c>
      <c r="K1" s="1302"/>
    </row>
    <row r="2" spans="1:13">
      <c r="A2" s="950" t="s">
        <v>1197</v>
      </c>
      <c r="J2" s="1293" t="s">
        <v>3</v>
      </c>
      <c r="K2" s="1293"/>
    </row>
    <row r="3" spans="1:13">
      <c r="A3" s="953" t="s">
        <v>1203</v>
      </c>
    </row>
    <row r="4" spans="1:13">
      <c r="A4" s="953" t="s">
        <v>1199</v>
      </c>
    </row>
    <row r="5" spans="1:13">
      <c r="A5" s="1303" t="s">
        <v>1531</v>
      </c>
      <c r="B5" s="1304"/>
      <c r="C5" s="1310"/>
      <c r="D5" s="1310"/>
      <c r="E5" s="1310"/>
      <c r="F5" s="1310"/>
      <c r="G5" s="1310"/>
      <c r="H5" s="1310"/>
      <c r="I5" s="1310"/>
      <c r="J5" s="1310"/>
      <c r="K5" s="1311"/>
    </row>
    <row r="6" spans="1:13">
      <c r="A6" s="1305"/>
      <c r="B6" s="1306"/>
      <c r="C6" s="1310"/>
      <c r="D6" s="1310"/>
      <c r="E6" s="1310"/>
      <c r="F6" s="1310"/>
      <c r="G6" s="1310"/>
      <c r="H6" s="1310"/>
      <c r="I6" s="1310"/>
      <c r="J6" s="1310"/>
      <c r="K6" s="1311"/>
    </row>
    <row r="7" spans="1:13" ht="15" customHeight="1">
      <c r="A7" s="1305"/>
      <c r="B7" s="1306"/>
      <c r="C7" s="1310"/>
      <c r="D7" s="1310"/>
      <c r="E7" s="1310"/>
      <c r="F7" s="1310"/>
      <c r="G7" s="1310"/>
      <c r="H7" s="1310"/>
      <c r="I7" s="1310"/>
      <c r="J7" s="1310"/>
      <c r="K7" s="1312" t="s">
        <v>1212</v>
      </c>
    </row>
    <row r="8" spans="1:13" ht="171.75" customHeight="1">
      <c r="A8" s="1307"/>
      <c r="B8" s="1308"/>
      <c r="C8" s="955" t="s">
        <v>1204</v>
      </c>
      <c r="D8" s="955" t="s">
        <v>1205</v>
      </c>
      <c r="E8" s="955" t="s">
        <v>1206</v>
      </c>
      <c r="F8" s="955" t="s">
        <v>1210</v>
      </c>
      <c r="G8" s="955" t="s">
        <v>1207</v>
      </c>
      <c r="H8" s="955" t="s">
        <v>1208</v>
      </c>
      <c r="I8" s="955" t="s">
        <v>1209</v>
      </c>
      <c r="J8" s="955" t="s">
        <v>1211</v>
      </c>
      <c r="K8" s="1312"/>
      <c r="L8" s="963"/>
      <c r="M8" s="963"/>
    </row>
    <row r="9" spans="1:13">
      <c r="A9" s="833"/>
      <c r="B9" s="966"/>
      <c r="C9" s="966"/>
      <c r="D9" s="966"/>
      <c r="E9" s="966"/>
      <c r="F9" s="966"/>
      <c r="G9" s="966"/>
      <c r="H9" s="966"/>
      <c r="I9" s="966"/>
      <c r="J9" s="966"/>
      <c r="K9" s="968"/>
    </row>
    <row r="10" spans="1:13">
      <c r="A10" s="160">
        <v>2018</v>
      </c>
      <c r="B10" s="958" t="s">
        <v>20</v>
      </c>
      <c r="C10" s="959">
        <v>12244</v>
      </c>
      <c r="D10" s="959">
        <v>4531</v>
      </c>
      <c r="E10" s="959">
        <v>558</v>
      </c>
      <c r="F10" s="959">
        <v>19200</v>
      </c>
      <c r="G10" s="959">
        <v>13065</v>
      </c>
      <c r="H10" s="959">
        <v>2153</v>
      </c>
      <c r="I10" s="959">
        <v>7280</v>
      </c>
      <c r="J10" s="959">
        <v>3354</v>
      </c>
      <c r="K10" s="960">
        <v>6051</v>
      </c>
    </row>
    <row r="11" spans="1:13">
      <c r="A11" s="51"/>
      <c r="B11" s="958" t="s">
        <v>21</v>
      </c>
      <c r="C11" s="959">
        <v>12288</v>
      </c>
      <c r="D11" s="959">
        <v>4533</v>
      </c>
      <c r="E11" s="959">
        <v>559</v>
      </c>
      <c r="F11" s="959">
        <v>19168</v>
      </c>
      <c r="G11" s="959">
        <v>13029</v>
      </c>
      <c r="H11" s="959">
        <v>2192</v>
      </c>
      <c r="I11" s="959">
        <v>7349</v>
      </c>
      <c r="J11" s="959">
        <v>3388</v>
      </c>
      <c r="K11" s="960">
        <v>6050</v>
      </c>
    </row>
    <row r="12" spans="1:13">
      <c r="A12" s="51"/>
      <c r="B12" s="958" t="s">
        <v>22</v>
      </c>
      <c r="C12" s="959">
        <v>12337</v>
      </c>
      <c r="D12" s="959">
        <v>4542</v>
      </c>
      <c r="E12" s="959">
        <v>562</v>
      </c>
      <c r="F12" s="959">
        <v>19169</v>
      </c>
      <c r="G12" s="959">
        <v>13040</v>
      </c>
      <c r="H12" s="959">
        <v>2192</v>
      </c>
      <c r="I12" s="959">
        <v>7380</v>
      </c>
      <c r="J12" s="959">
        <v>3404</v>
      </c>
      <c r="K12" s="960">
        <v>5889</v>
      </c>
    </row>
    <row r="13" spans="1:13">
      <c r="A13" s="30"/>
      <c r="B13" s="961" t="s">
        <v>23</v>
      </c>
      <c r="C13" s="959">
        <v>12278</v>
      </c>
      <c r="D13" s="959">
        <v>4530</v>
      </c>
      <c r="E13" s="959">
        <v>554</v>
      </c>
      <c r="F13" s="959">
        <v>19213</v>
      </c>
      <c r="G13" s="959">
        <v>13058</v>
      </c>
      <c r="H13" s="959">
        <v>2204</v>
      </c>
      <c r="I13" s="959">
        <v>7390</v>
      </c>
      <c r="J13" s="959">
        <v>3411</v>
      </c>
      <c r="K13" s="960">
        <v>5894</v>
      </c>
    </row>
    <row r="14" spans="1:13">
      <c r="A14" s="30"/>
      <c r="B14" s="961" t="s">
        <v>24</v>
      </c>
      <c r="C14" s="959">
        <v>12162</v>
      </c>
      <c r="D14" s="959">
        <v>4532</v>
      </c>
      <c r="E14" s="959">
        <v>559</v>
      </c>
      <c r="F14" s="959">
        <v>19301</v>
      </c>
      <c r="G14" s="959">
        <v>12989</v>
      </c>
      <c r="H14" s="959">
        <v>2195</v>
      </c>
      <c r="I14" s="959">
        <v>7419</v>
      </c>
      <c r="J14" s="959">
        <v>3256</v>
      </c>
      <c r="K14" s="960">
        <v>5862</v>
      </c>
    </row>
    <row r="15" spans="1:13">
      <c r="A15" s="30"/>
      <c r="B15" s="961" t="s">
        <v>25</v>
      </c>
      <c r="C15" s="959">
        <v>12090</v>
      </c>
      <c r="D15" s="959">
        <v>4538</v>
      </c>
      <c r="E15" s="959">
        <v>543</v>
      </c>
      <c r="F15" s="959">
        <v>19354</v>
      </c>
      <c r="G15" s="959">
        <v>12932</v>
      </c>
      <c r="H15" s="959">
        <v>2193</v>
      </c>
      <c r="I15" s="959">
        <v>7400</v>
      </c>
      <c r="J15" s="959">
        <v>3287</v>
      </c>
      <c r="K15" s="960">
        <v>5862</v>
      </c>
    </row>
    <row r="16" spans="1:13">
      <c r="A16" s="30"/>
      <c r="B16" s="961" t="s">
        <v>13</v>
      </c>
      <c r="C16" s="959">
        <v>12046</v>
      </c>
      <c r="D16" s="959">
        <v>4546</v>
      </c>
      <c r="E16" s="959">
        <v>536</v>
      </c>
      <c r="F16" s="959">
        <v>19423</v>
      </c>
      <c r="G16" s="959">
        <v>12946</v>
      </c>
      <c r="H16" s="959">
        <v>2193</v>
      </c>
      <c r="I16" s="959">
        <v>7409</v>
      </c>
      <c r="J16" s="959">
        <v>3317</v>
      </c>
      <c r="K16" s="960">
        <v>6287</v>
      </c>
    </row>
    <row r="17" spans="1:11">
      <c r="A17" s="30"/>
      <c r="B17" s="961" t="s">
        <v>15</v>
      </c>
      <c r="C17" s="959">
        <v>11877</v>
      </c>
      <c r="D17" s="959">
        <v>4548</v>
      </c>
      <c r="E17" s="959">
        <v>540</v>
      </c>
      <c r="F17" s="959">
        <v>19426</v>
      </c>
      <c r="G17" s="959">
        <v>12845</v>
      </c>
      <c r="H17" s="959">
        <v>2195</v>
      </c>
      <c r="I17" s="959">
        <v>7437</v>
      </c>
      <c r="J17" s="959">
        <v>3354</v>
      </c>
      <c r="K17" s="960">
        <v>6274</v>
      </c>
    </row>
    <row r="18" spans="1:11">
      <c r="A18" s="30"/>
      <c r="B18" s="961" t="s">
        <v>16</v>
      </c>
      <c r="C18" s="959">
        <v>11420</v>
      </c>
      <c r="D18" s="959">
        <v>4622</v>
      </c>
      <c r="E18" s="959">
        <v>541</v>
      </c>
      <c r="F18" s="959">
        <v>19362</v>
      </c>
      <c r="G18" s="959">
        <v>12782</v>
      </c>
      <c r="H18" s="959">
        <v>2148</v>
      </c>
      <c r="I18" s="959">
        <v>7552</v>
      </c>
      <c r="J18" s="959">
        <v>3377</v>
      </c>
      <c r="K18" s="960">
        <v>6270</v>
      </c>
    </row>
    <row r="19" spans="1:11">
      <c r="A19" s="30"/>
      <c r="B19" s="958" t="s">
        <v>17</v>
      </c>
      <c r="C19" s="959">
        <v>11232</v>
      </c>
      <c r="D19" s="959">
        <v>4612</v>
      </c>
      <c r="E19" s="959">
        <v>547</v>
      </c>
      <c r="F19" s="959">
        <v>19422</v>
      </c>
      <c r="G19" s="959">
        <v>12749</v>
      </c>
      <c r="H19" s="959">
        <v>2109</v>
      </c>
      <c r="I19" s="959">
        <v>7515</v>
      </c>
      <c r="J19" s="959">
        <v>3398</v>
      </c>
      <c r="K19" s="960">
        <v>8241</v>
      </c>
    </row>
    <row r="20" spans="1:11">
      <c r="A20" s="30"/>
      <c r="B20" s="958" t="s">
        <v>18</v>
      </c>
      <c r="C20" s="959">
        <v>11168</v>
      </c>
      <c r="D20" s="959">
        <v>4611</v>
      </c>
      <c r="E20" s="959">
        <v>546</v>
      </c>
      <c r="F20" s="959">
        <v>19487</v>
      </c>
      <c r="G20" s="959">
        <v>12715</v>
      </c>
      <c r="H20" s="959">
        <v>2095</v>
      </c>
      <c r="I20" s="959">
        <v>7541</v>
      </c>
      <c r="J20" s="959">
        <v>3416</v>
      </c>
      <c r="K20" s="960">
        <v>8250</v>
      </c>
    </row>
    <row r="21" spans="1:11">
      <c r="A21" s="30"/>
      <c r="B21" s="958" t="s">
        <v>19</v>
      </c>
      <c r="C21" s="959">
        <v>11183</v>
      </c>
      <c r="D21" s="959">
        <v>4612</v>
      </c>
      <c r="E21" s="959">
        <v>547</v>
      </c>
      <c r="F21" s="959">
        <v>19395</v>
      </c>
      <c r="G21" s="959">
        <v>12764</v>
      </c>
      <c r="H21" s="959">
        <v>2123</v>
      </c>
      <c r="I21" s="959">
        <v>7558</v>
      </c>
      <c r="J21" s="959">
        <v>3413</v>
      </c>
      <c r="K21" s="960">
        <v>8253</v>
      </c>
    </row>
    <row r="22" spans="1:11">
      <c r="A22" s="51"/>
      <c r="B22" s="958"/>
      <c r="C22" s="959"/>
      <c r="D22" s="959"/>
      <c r="E22" s="959"/>
      <c r="F22" s="959"/>
      <c r="G22" s="959"/>
      <c r="H22" s="959"/>
      <c r="I22" s="959"/>
      <c r="J22" s="959"/>
      <c r="K22" s="960"/>
    </row>
    <row r="23" spans="1:11">
      <c r="A23" s="160">
        <v>2019</v>
      </c>
      <c r="B23" s="958" t="s">
        <v>20</v>
      </c>
      <c r="C23" s="967">
        <v>11317</v>
      </c>
      <c r="D23" s="967">
        <v>4524</v>
      </c>
      <c r="E23" s="967">
        <v>534</v>
      </c>
      <c r="F23" s="967">
        <v>19839</v>
      </c>
      <c r="G23" s="967">
        <v>13002</v>
      </c>
      <c r="H23" s="967">
        <v>2161</v>
      </c>
      <c r="I23" s="967">
        <v>7567</v>
      </c>
      <c r="J23" s="967">
        <v>3595</v>
      </c>
      <c r="K23" s="969">
        <v>8229</v>
      </c>
    </row>
    <row r="24" spans="1:11">
      <c r="A24" s="51"/>
      <c r="B24" s="958" t="s">
        <v>21</v>
      </c>
      <c r="C24" s="967">
        <v>11506</v>
      </c>
      <c r="D24" s="967">
        <v>4571</v>
      </c>
      <c r="E24" s="967">
        <v>530</v>
      </c>
      <c r="F24" s="967">
        <v>19902</v>
      </c>
      <c r="G24" s="967">
        <v>13004</v>
      </c>
      <c r="H24" s="967">
        <v>2097</v>
      </c>
      <c r="I24" s="967">
        <v>7593</v>
      </c>
      <c r="J24" s="967">
        <v>3609</v>
      </c>
      <c r="K24" s="969">
        <v>8249</v>
      </c>
    </row>
    <row r="25" spans="1:11">
      <c r="A25" s="51"/>
      <c r="B25" s="958" t="s">
        <v>22</v>
      </c>
      <c r="C25" s="967">
        <v>11562</v>
      </c>
      <c r="D25" s="967">
        <v>4602</v>
      </c>
      <c r="E25" s="967">
        <v>532</v>
      </c>
      <c r="F25" s="967">
        <v>19917</v>
      </c>
      <c r="G25" s="967">
        <v>13031</v>
      </c>
      <c r="H25" s="967">
        <v>2121</v>
      </c>
      <c r="I25" s="967">
        <v>7575</v>
      </c>
      <c r="J25" s="967">
        <v>3590</v>
      </c>
      <c r="K25" s="969">
        <v>8277</v>
      </c>
    </row>
    <row r="26" spans="1:11">
      <c r="A26" s="833"/>
      <c r="B26" s="962" t="s">
        <v>74</v>
      </c>
      <c r="C26" s="970">
        <v>93.7</v>
      </c>
      <c r="D26" s="970">
        <v>101.3</v>
      </c>
      <c r="E26" s="970">
        <v>94.7</v>
      </c>
      <c r="F26" s="970">
        <v>103.9</v>
      </c>
      <c r="G26" s="970">
        <v>99.9</v>
      </c>
      <c r="H26" s="970">
        <v>96.8</v>
      </c>
      <c r="I26" s="970">
        <v>102.6</v>
      </c>
      <c r="J26" s="970">
        <v>105.5</v>
      </c>
      <c r="K26" s="971">
        <v>140.6</v>
      </c>
    </row>
    <row r="27" spans="1:11">
      <c r="A27" s="833"/>
      <c r="B27" s="962" t="s">
        <v>75</v>
      </c>
      <c r="C27" s="970">
        <v>100.5</v>
      </c>
      <c r="D27" s="970">
        <v>100.7</v>
      </c>
      <c r="E27" s="970">
        <v>100.4</v>
      </c>
      <c r="F27" s="970">
        <v>100.1</v>
      </c>
      <c r="G27" s="970">
        <v>100.2</v>
      </c>
      <c r="H27" s="970">
        <v>101.1</v>
      </c>
      <c r="I27" s="970">
        <v>99.8</v>
      </c>
      <c r="J27" s="970">
        <v>99.5</v>
      </c>
      <c r="K27" s="971">
        <v>100.3</v>
      </c>
    </row>
    <row r="29" spans="1:11">
      <c r="A29" s="964"/>
    </row>
    <row r="30" spans="1:11">
      <c r="A30" s="965"/>
    </row>
  </sheetData>
  <mergeCells count="7">
    <mergeCell ref="J1:K1"/>
    <mergeCell ref="J2:K2"/>
    <mergeCell ref="A5:B8"/>
    <mergeCell ref="K7:K8"/>
    <mergeCell ref="C7:J7"/>
    <mergeCell ref="C6:K6"/>
    <mergeCell ref="C5:K5"/>
  </mergeCells>
  <hyperlinks>
    <hyperlink ref="J1" location="'Spis tablic     List of tables'!A16" display="Powrót do spisu tablic"/>
    <hyperlink ref="J2" location="'Spis tablic     List of tables'!A1" display="Return to list tables"/>
    <hyperlink ref="J2:K2" location="'Spis tablic     List of tables'!A16" display="Return to list of tables"/>
    <hyperlink ref="J1:K2" location="'Spis tablic     List of tables'!A10" display="Powrót do spisu tablic"/>
  </hyperlinks>
  <pageMargins left="0.7" right="0.7" top="0.75" bottom="0.75" header="0.3" footer="0.3"/>
  <pageSetup paperSize="9" scale="58"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27"/>
  <sheetViews>
    <sheetView showGridLines="0" zoomScaleNormal="100" workbookViewId="0">
      <selection sqref="A1:E1"/>
    </sheetView>
  </sheetViews>
  <sheetFormatPr defaultRowHeight="15"/>
  <cols>
    <col min="1" max="1" width="23.5703125" style="226" customWidth="1"/>
    <col min="2" max="9" width="14.42578125" style="226" customWidth="1"/>
  </cols>
  <sheetData>
    <row r="1" spans="1:9">
      <c r="A1" s="1251" t="s">
        <v>990</v>
      </c>
      <c r="B1" s="1251"/>
      <c r="C1" s="1251"/>
      <c r="D1" s="1251"/>
      <c r="E1" s="1251"/>
      <c r="F1"/>
      <c r="G1"/>
      <c r="H1" s="1371" t="s">
        <v>1</v>
      </c>
      <c r="I1" s="1371"/>
    </row>
    <row r="2" spans="1:9">
      <c r="A2" s="1824" t="s">
        <v>991</v>
      </c>
      <c r="B2" s="1768"/>
      <c r="C2" s="1768"/>
      <c r="D2" s="1768"/>
      <c r="E2" s="55"/>
      <c r="F2"/>
      <c r="G2"/>
      <c r="H2" s="1275" t="s">
        <v>3</v>
      </c>
      <c r="I2" s="1275"/>
    </row>
    <row r="3" spans="1:9">
      <c r="A3" s="1282" t="s">
        <v>997</v>
      </c>
      <c r="B3" s="1231" t="s">
        <v>1279</v>
      </c>
      <c r="C3" s="1231"/>
      <c r="D3" s="1231"/>
      <c r="E3" s="1231"/>
      <c r="F3" s="1231"/>
      <c r="G3" s="1231"/>
      <c r="H3" s="1231"/>
      <c r="I3" s="1233"/>
    </row>
    <row r="4" spans="1:9">
      <c r="A4" s="1284"/>
      <c r="B4" s="1235"/>
      <c r="C4" s="1235"/>
      <c r="D4" s="1235"/>
      <c r="E4" s="1235"/>
      <c r="F4" s="1235"/>
      <c r="G4" s="1235"/>
      <c r="H4" s="1235"/>
      <c r="I4" s="1236"/>
    </row>
    <row r="5" spans="1:9">
      <c r="A5" s="1284"/>
      <c r="B5" s="1237" t="s">
        <v>998</v>
      </c>
      <c r="C5" s="1237"/>
      <c r="D5" s="1237" t="s">
        <v>999</v>
      </c>
      <c r="E5" s="1237"/>
      <c r="F5" s="1237" t="s">
        <v>1000</v>
      </c>
      <c r="G5" s="1237"/>
      <c r="H5" s="1237" t="s">
        <v>1001</v>
      </c>
      <c r="I5" s="1290"/>
    </row>
    <row r="6" spans="1:9">
      <c r="A6" s="1284"/>
      <c r="B6" s="1235"/>
      <c r="C6" s="1235"/>
      <c r="D6" s="1235"/>
      <c r="E6" s="1235"/>
      <c r="F6" s="1235"/>
      <c r="G6" s="1235"/>
      <c r="H6" s="1235"/>
      <c r="I6" s="1505"/>
    </row>
    <row r="7" spans="1:9">
      <c r="A7" s="1284"/>
      <c r="B7" s="1237" t="s">
        <v>1339</v>
      </c>
      <c r="C7" s="1290" t="s">
        <v>1278</v>
      </c>
      <c r="D7" s="1237" t="s">
        <v>1339</v>
      </c>
      <c r="E7" s="1290" t="s">
        <v>1278</v>
      </c>
      <c r="F7" s="1237" t="s">
        <v>1339</v>
      </c>
      <c r="G7" s="1290" t="s">
        <v>1278</v>
      </c>
      <c r="H7" s="1237" t="s">
        <v>1340</v>
      </c>
      <c r="I7" s="1290" t="s">
        <v>1278</v>
      </c>
    </row>
    <row r="8" spans="1:9">
      <c r="A8" s="1284"/>
      <c r="B8" s="1232"/>
      <c r="C8" s="1843"/>
      <c r="D8" s="1232"/>
      <c r="E8" s="1843"/>
      <c r="F8" s="1232"/>
      <c r="G8" s="1843"/>
      <c r="H8" s="1254"/>
      <c r="I8" s="1843"/>
    </row>
    <row r="9" spans="1:9">
      <c r="A9" s="493"/>
      <c r="B9" s="799"/>
      <c r="C9" s="14"/>
      <c r="D9" s="14"/>
      <c r="E9" s="14"/>
      <c r="F9" s="14"/>
      <c r="G9" s="14"/>
      <c r="H9" s="14"/>
      <c r="I9" s="800"/>
    </row>
    <row r="10" spans="1:9">
      <c r="A10" s="783" t="s">
        <v>971</v>
      </c>
      <c r="B10" s="1074">
        <v>94.68</v>
      </c>
      <c r="C10" s="1075">
        <v>116.9</v>
      </c>
      <c r="D10" s="1074">
        <v>74.86</v>
      </c>
      <c r="E10" s="1075">
        <v>114.3</v>
      </c>
      <c r="F10" s="1074">
        <v>147.54</v>
      </c>
      <c r="G10" s="1075">
        <v>168</v>
      </c>
      <c r="H10" s="1074">
        <v>179.87</v>
      </c>
      <c r="I10" s="1076">
        <v>97</v>
      </c>
    </row>
    <row r="11" spans="1:9">
      <c r="A11" s="784" t="s">
        <v>972</v>
      </c>
      <c r="B11" s="1077"/>
      <c r="C11" s="1078"/>
      <c r="D11" s="1077"/>
      <c r="E11" s="1078"/>
      <c r="F11" s="1077"/>
      <c r="G11" s="1078"/>
      <c r="H11" s="1077"/>
      <c r="I11" s="1079"/>
    </row>
    <row r="12" spans="1:9">
      <c r="A12" s="785" t="s">
        <v>973</v>
      </c>
      <c r="B12" s="1077">
        <v>90.83</v>
      </c>
      <c r="C12" s="1078">
        <v>113.5</v>
      </c>
      <c r="D12" s="1080" t="s">
        <v>14</v>
      </c>
      <c r="E12" s="1081" t="s">
        <v>12</v>
      </c>
      <c r="F12" s="1077">
        <v>161.35</v>
      </c>
      <c r="G12" s="1078">
        <v>167.1</v>
      </c>
      <c r="H12" s="1080" t="s">
        <v>14</v>
      </c>
      <c r="I12" s="1082" t="s">
        <v>12</v>
      </c>
    </row>
    <row r="13" spans="1:9">
      <c r="A13" s="785" t="s">
        <v>974</v>
      </c>
      <c r="B13" s="1077">
        <v>92.5</v>
      </c>
      <c r="C13" s="1078">
        <v>119</v>
      </c>
      <c r="D13" s="1077">
        <v>74.75</v>
      </c>
      <c r="E13" s="1078">
        <v>122</v>
      </c>
      <c r="F13" s="1077">
        <v>161.07</v>
      </c>
      <c r="G13" s="1078">
        <v>178.4</v>
      </c>
      <c r="H13" s="1077">
        <v>147.13999999999999</v>
      </c>
      <c r="I13" s="1079">
        <v>86.2</v>
      </c>
    </row>
    <row r="14" spans="1:9">
      <c r="A14" s="785" t="s">
        <v>975</v>
      </c>
      <c r="B14" s="1077">
        <v>90</v>
      </c>
      <c r="C14" s="1078">
        <v>118</v>
      </c>
      <c r="D14" s="1077">
        <v>70</v>
      </c>
      <c r="E14" s="1078">
        <v>114.3</v>
      </c>
      <c r="F14" s="1077">
        <v>131.26</v>
      </c>
      <c r="G14" s="1078">
        <v>161.5</v>
      </c>
      <c r="H14" s="1080" t="s">
        <v>14</v>
      </c>
      <c r="I14" s="1082" t="s">
        <v>12</v>
      </c>
    </row>
    <row r="15" spans="1:9">
      <c r="A15" s="785" t="s">
        <v>976</v>
      </c>
      <c r="B15" s="1077">
        <v>98.33</v>
      </c>
      <c r="C15" s="1078">
        <v>121.2</v>
      </c>
      <c r="D15" s="1077">
        <v>86.82</v>
      </c>
      <c r="E15" s="1078">
        <v>142.9</v>
      </c>
      <c r="F15" s="1077">
        <v>189.05</v>
      </c>
      <c r="G15" s="1078">
        <v>181.2</v>
      </c>
      <c r="H15" s="1080" t="s">
        <v>14</v>
      </c>
      <c r="I15" s="1082" t="s">
        <v>12</v>
      </c>
    </row>
    <row r="16" spans="1:9">
      <c r="A16" s="785" t="s">
        <v>977</v>
      </c>
      <c r="B16" s="1077">
        <v>91.98</v>
      </c>
      <c r="C16" s="1078">
        <v>115.3</v>
      </c>
      <c r="D16" s="1077">
        <v>70.78</v>
      </c>
      <c r="E16" s="1078">
        <v>113.7</v>
      </c>
      <c r="F16" s="1077">
        <v>141.66999999999999</v>
      </c>
      <c r="G16" s="1078">
        <v>182.8</v>
      </c>
      <c r="H16" s="1080" t="s">
        <v>14</v>
      </c>
      <c r="I16" s="1082" t="s">
        <v>12</v>
      </c>
    </row>
    <row r="17" spans="1:9">
      <c r="A17" s="785" t="s">
        <v>978</v>
      </c>
      <c r="B17" s="1077">
        <v>93.44</v>
      </c>
      <c r="C17" s="1078">
        <v>119.2</v>
      </c>
      <c r="D17" s="1077">
        <v>81.97</v>
      </c>
      <c r="E17" s="1078">
        <v>111.8</v>
      </c>
      <c r="F17" s="1077">
        <v>133.72999999999999</v>
      </c>
      <c r="G17" s="1078">
        <v>163.9</v>
      </c>
      <c r="H17" s="1077">
        <v>211</v>
      </c>
      <c r="I17" s="1079">
        <v>97.5</v>
      </c>
    </row>
    <row r="18" spans="1:9">
      <c r="A18" s="785" t="s">
        <v>979</v>
      </c>
      <c r="B18" s="1077">
        <v>94.13</v>
      </c>
      <c r="C18" s="1078">
        <v>112.1</v>
      </c>
      <c r="D18" s="1077">
        <v>71.84</v>
      </c>
      <c r="E18" s="1078">
        <v>110.5</v>
      </c>
      <c r="F18" s="1077">
        <v>135.33000000000001</v>
      </c>
      <c r="G18" s="1078">
        <v>165.9</v>
      </c>
      <c r="H18" s="1077">
        <v>137.13999999999999</v>
      </c>
      <c r="I18" s="1079">
        <v>84.4</v>
      </c>
    </row>
    <row r="19" spans="1:9">
      <c r="A19" s="785" t="s">
        <v>980</v>
      </c>
      <c r="B19" s="1077">
        <v>106.67</v>
      </c>
      <c r="C19" s="1078">
        <v>118.5</v>
      </c>
      <c r="D19" s="1080" t="s">
        <v>14</v>
      </c>
      <c r="E19" s="1081" t="s">
        <v>12</v>
      </c>
      <c r="F19" s="1077">
        <v>170.52</v>
      </c>
      <c r="G19" s="1078">
        <v>157.9</v>
      </c>
      <c r="H19" s="1080" t="s">
        <v>14</v>
      </c>
      <c r="I19" s="1082" t="s">
        <v>12</v>
      </c>
    </row>
    <row r="20" spans="1:9">
      <c r="A20" s="785" t="s">
        <v>981</v>
      </c>
      <c r="B20" s="1077">
        <v>98.06</v>
      </c>
      <c r="C20" s="1078">
        <v>116.8</v>
      </c>
      <c r="D20" s="1077">
        <v>78.33</v>
      </c>
      <c r="E20" s="1078">
        <v>111.4</v>
      </c>
      <c r="F20" s="1077">
        <v>136.06</v>
      </c>
      <c r="G20" s="1078">
        <v>151.6</v>
      </c>
      <c r="H20" s="1080" t="s">
        <v>14</v>
      </c>
      <c r="I20" s="1082" t="s">
        <v>12</v>
      </c>
    </row>
    <row r="21" spans="1:9">
      <c r="A21" s="785" t="s">
        <v>982</v>
      </c>
      <c r="B21" s="1077">
        <v>99.9</v>
      </c>
      <c r="C21" s="1078">
        <v>124.5</v>
      </c>
      <c r="D21" s="1077">
        <v>74.959999999999994</v>
      </c>
      <c r="E21" s="1078">
        <v>122.5</v>
      </c>
      <c r="F21" s="1077">
        <v>150</v>
      </c>
      <c r="G21" s="1078">
        <v>170.8</v>
      </c>
      <c r="H21" s="1080" t="s">
        <v>14</v>
      </c>
      <c r="I21" s="1082" t="s">
        <v>12</v>
      </c>
    </row>
    <row r="22" spans="1:9">
      <c r="A22" s="783" t="s">
        <v>983</v>
      </c>
      <c r="B22" s="1074">
        <v>98.56</v>
      </c>
      <c r="C22" s="1075">
        <v>120</v>
      </c>
      <c r="D22" s="1083" t="s">
        <v>14</v>
      </c>
      <c r="E22" s="1084" t="s">
        <v>12</v>
      </c>
      <c r="F22" s="1074">
        <v>152.78</v>
      </c>
      <c r="G22" s="1075">
        <v>158.9</v>
      </c>
      <c r="H22" s="1083" t="s">
        <v>14</v>
      </c>
      <c r="I22" s="1085" t="s">
        <v>12</v>
      </c>
    </row>
    <row r="23" spans="1:9">
      <c r="A23" s="785" t="s">
        <v>984</v>
      </c>
      <c r="B23" s="1077">
        <v>97.17</v>
      </c>
      <c r="C23" s="1078">
        <v>111.4</v>
      </c>
      <c r="D23" s="1077">
        <v>82.5</v>
      </c>
      <c r="E23" s="1078">
        <v>113.6</v>
      </c>
      <c r="F23" s="1077">
        <v>145.19</v>
      </c>
      <c r="G23" s="1078">
        <v>161.1</v>
      </c>
      <c r="H23" s="1080" t="s">
        <v>14</v>
      </c>
      <c r="I23" s="1082" t="s">
        <v>12</v>
      </c>
    </row>
    <row r="24" spans="1:9">
      <c r="A24" s="785" t="s">
        <v>985</v>
      </c>
      <c r="B24" s="1077">
        <v>86.21</v>
      </c>
      <c r="C24" s="1078">
        <v>114.7</v>
      </c>
      <c r="D24" s="1077">
        <v>66.88</v>
      </c>
      <c r="E24" s="1078">
        <v>117.8</v>
      </c>
      <c r="F24" s="1077">
        <v>104.92</v>
      </c>
      <c r="G24" s="1078">
        <v>156.6</v>
      </c>
      <c r="H24" s="1077">
        <v>215</v>
      </c>
      <c r="I24" s="1079">
        <v>115.2</v>
      </c>
    </row>
    <row r="25" spans="1:9">
      <c r="A25" s="785" t="s">
        <v>986</v>
      </c>
      <c r="B25" s="1077">
        <v>100.56</v>
      </c>
      <c r="C25" s="1078">
        <v>120.7</v>
      </c>
      <c r="D25" s="1077">
        <v>76.67</v>
      </c>
      <c r="E25" s="1078" t="s">
        <v>12</v>
      </c>
      <c r="F25" s="1077">
        <v>163</v>
      </c>
      <c r="G25" s="1078">
        <v>163.5</v>
      </c>
      <c r="H25" s="1080" t="s">
        <v>14</v>
      </c>
      <c r="I25" s="1082" t="s">
        <v>12</v>
      </c>
    </row>
    <row r="26" spans="1:9">
      <c r="A26" s="785" t="s">
        <v>987</v>
      </c>
      <c r="B26" s="1077">
        <v>100.03</v>
      </c>
      <c r="C26" s="1078">
        <v>121.9</v>
      </c>
      <c r="D26" s="1077">
        <v>79.349999999999994</v>
      </c>
      <c r="E26" s="1078">
        <v>121.6</v>
      </c>
      <c r="F26" s="1077">
        <v>166.77</v>
      </c>
      <c r="G26" s="1078">
        <v>179.6</v>
      </c>
      <c r="H26" s="1077">
        <v>130</v>
      </c>
      <c r="I26" s="1079">
        <v>84.8</v>
      </c>
    </row>
    <row r="27" spans="1:9">
      <c r="A27" s="785" t="s">
        <v>988</v>
      </c>
      <c r="B27" s="1077">
        <v>107.5</v>
      </c>
      <c r="C27" s="1078">
        <v>102.4</v>
      </c>
      <c r="D27" s="1077">
        <v>93.33</v>
      </c>
      <c r="E27" s="1078" t="s">
        <v>12</v>
      </c>
      <c r="F27" s="1077">
        <v>169.68</v>
      </c>
      <c r="G27" s="1078">
        <v>158.9</v>
      </c>
      <c r="H27" s="1080" t="s">
        <v>14</v>
      </c>
      <c r="I27" s="1082" t="s">
        <v>12</v>
      </c>
    </row>
  </sheetData>
  <mergeCells count="18">
    <mergeCell ref="A1:E1"/>
    <mergeCell ref="H1:I1"/>
    <mergeCell ref="A2:D2"/>
    <mergeCell ref="H2:I2"/>
    <mergeCell ref="A3:A8"/>
    <mergeCell ref="B3:I4"/>
    <mergeCell ref="B5:C6"/>
    <mergeCell ref="D5:E6"/>
    <mergeCell ref="F5:G6"/>
    <mergeCell ref="H5:I6"/>
    <mergeCell ref="H7:H8"/>
    <mergeCell ref="I7:I8"/>
    <mergeCell ref="B7:B8"/>
    <mergeCell ref="C7:C8"/>
    <mergeCell ref="D7:D8"/>
    <mergeCell ref="E7:E8"/>
    <mergeCell ref="F7:F8"/>
    <mergeCell ref="G7:G8"/>
  </mergeCells>
  <hyperlinks>
    <hyperlink ref="H1:I1" location="'Spis tablic     List of tables'!A89" display="Powrót do spisu tablic"/>
    <hyperlink ref="H2" location="'Spis tablic     List of tables'!A1" display="Return to list tables"/>
    <hyperlink ref="H2:I2" location="'Spis tablic     List of tables'!A89" display="Return to list of tables"/>
    <hyperlink ref="H1:I2" location="'Spis tablic     List of tables'!A92" display="Powrót do spisu tablic"/>
  </hyperlinks>
  <pageMargins left="0.7" right="0.7" top="0.75" bottom="0.75" header="0.3" footer="0.3"/>
  <pageSetup paperSize="9" scale="90"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29"/>
  <sheetViews>
    <sheetView showGridLines="0" zoomScaleNormal="100" workbookViewId="0">
      <selection sqref="A1:E1"/>
    </sheetView>
  </sheetViews>
  <sheetFormatPr defaultRowHeight="15"/>
  <cols>
    <col min="1" max="1" width="23.5703125" style="72" customWidth="1"/>
    <col min="2" max="8" width="14.140625" style="72" customWidth="1"/>
    <col min="9" max="9" width="14.140625" style="774" customWidth="1"/>
  </cols>
  <sheetData>
    <row r="1" spans="1:9">
      <c r="A1" s="1846" t="s">
        <v>990</v>
      </c>
      <c r="B1" s="1846"/>
      <c r="C1" s="1846"/>
      <c r="D1" s="1846"/>
      <c r="E1" s="1846"/>
      <c r="F1" s="801"/>
      <c r="G1" s="802"/>
      <c r="H1" s="1302" t="s">
        <v>1</v>
      </c>
      <c r="I1" s="1302"/>
    </row>
    <row r="2" spans="1:9">
      <c r="A2" s="1847" t="s">
        <v>991</v>
      </c>
      <c r="B2" s="1768"/>
      <c r="C2" s="1768"/>
      <c r="D2" s="1768"/>
      <c r="E2" s="55"/>
      <c r="F2" s="801"/>
      <c r="G2" s="802"/>
      <c r="H2" s="1293" t="s">
        <v>3</v>
      </c>
      <c r="I2" s="1293"/>
    </row>
    <row r="3" spans="1:9" ht="15" customHeight="1">
      <c r="A3" s="1480" t="s">
        <v>1002</v>
      </c>
      <c r="B3" s="1423" t="s">
        <v>1003</v>
      </c>
      <c r="C3" s="1479"/>
      <c r="D3" s="1479"/>
      <c r="E3" s="1479"/>
      <c r="F3" s="1479"/>
      <c r="G3" s="1479"/>
      <c r="H3" s="1479"/>
      <c r="I3" s="1479"/>
    </row>
    <row r="4" spans="1:9">
      <c r="A4" s="1609"/>
      <c r="B4" s="1605"/>
      <c r="C4" s="1477"/>
      <c r="D4" s="1477"/>
      <c r="E4" s="1477"/>
      <c r="F4" s="1477"/>
      <c r="G4" s="1477"/>
      <c r="H4" s="1477"/>
      <c r="I4" s="1477"/>
    </row>
    <row r="5" spans="1:9" ht="18" customHeight="1">
      <c r="A5" s="1609"/>
      <c r="B5" s="1844" t="s">
        <v>1165</v>
      </c>
      <c r="C5" s="1845"/>
      <c r="D5" s="1845"/>
      <c r="E5" s="1845"/>
      <c r="F5" s="1845"/>
      <c r="G5" s="1845"/>
      <c r="H5" s="1845"/>
      <c r="I5" s="1845"/>
    </row>
    <row r="6" spans="1:9" ht="15" customHeight="1">
      <c r="A6" s="1609"/>
      <c r="B6" s="1605" t="s">
        <v>1004</v>
      </c>
      <c r="C6" s="1614"/>
      <c r="D6" s="1616" t="s">
        <v>1005</v>
      </c>
      <c r="E6" s="1614"/>
      <c r="F6" s="1616" t="s">
        <v>41</v>
      </c>
      <c r="G6" s="1614"/>
      <c r="H6" s="1616" t="s">
        <v>1006</v>
      </c>
      <c r="I6" s="1477"/>
    </row>
    <row r="7" spans="1:9">
      <c r="A7" s="1609"/>
      <c r="B7" s="1848"/>
      <c r="C7" s="1827"/>
      <c r="D7" s="1833"/>
      <c r="E7" s="1827"/>
      <c r="F7" s="1833"/>
      <c r="G7" s="1827"/>
      <c r="H7" s="1833"/>
      <c r="I7" s="1829"/>
    </row>
    <row r="8" spans="1:9" ht="15" customHeight="1">
      <c r="A8" s="1609"/>
      <c r="B8" s="1436" t="s">
        <v>1593</v>
      </c>
      <c r="C8" s="1487" t="s">
        <v>1166</v>
      </c>
      <c r="D8" s="1436" t="s">
        <v>1527</v>
      </c>
      <c r="E8" s="1487" t="s">
        <v>1166</v>
      </c>
      <c r="F8" s="1436" t="s">
        <v>1527</v>
      </c>
      <c r="G8" s="1487" t="s">
        <v>1166</v>
      </c>
      <c r="H8" s="1487" t="s">
        <v>1527</v>
      </c>
      <c r="I8" s="1487" t="s">
        <v>1166</v>
      </c>
    </row>
    <row r="9" spans="1:9">
      <c r="A9" s="1609"/>
      <c r="B9" s="1437"/>
      <c r="C9" s="1616"/>
      <c r="D9" s="1437"/>
      <c r="E9" s="1616"/>
      <c r="F9" s="1437"/>
      <c r="G9" s="1616"/>
      <c r="H9" s="1616"/>
      <c r="I9" s="1616"/>
    </row>
    <row r="10" spans="1:9">
      <c r="A10" s="1609"/>
      <c r="B10" s="1437"/>
      <c r="C10" s="1616"/>
      <c r="D10" s="1437"/>
      <c r="E10" s="1616"/>
      <c r="F10" s="1437"/>
      <c r="G10" s="1616"/>
      <c r="H10" s="1849"/>
      <c r="I10" s="1616"/>
    </row>
    <row r="11" spans="1:9">
      <c r="A11" s="503"/>
      <c r="B11" s="173"/>
      <c r="C11" s="172"/>
      <c r="D11" s="172"/>
      <c r="E11" s="172"/>
      <c r="F11" s="172"/>
      <c r="G11" s="172"/>
      <c r="H11" s="172"/>
      <c r="I11" s="1086"/>
    </row>
    <row r="12" spans="1:9">
      <c r="A12" s="803" t="s">
        <v>971</v>
      </c>
      <c r="B12" s="1087">
        <v>6183.3</v>
      </c>
      <c r="C12" s="1088">
        <v>102.4</v>
      </c>
      <c r="D12" s="1088">
        <v>2417.4</v>
      </c>
      <c r="E12" s="1088">
        <v>103.3</v>
      </c>
      <c r="F12" s="1088">
        <v>11027.7</v>
      </c>
      <c r="G12" s="1088">
        <v>92.6</v>
      </c>
      <c r="H12" s="1088">
        <v>744.6</v>
      </c>
      <c r="I12" s="1087">
        <v>82</v>
      </c>
    </row>
    <row r="13" spans="1:9">
      <c r="A13" s="804" t="s">
        <v>972</v>
      </c>
      <c r="B13" s="1067"/>
      <c r="C13" s="1068"/>
      <c r="D13" s="1068"/>
      <c r="E13" s="1068"/>
      <c r="F13" s="1068"/>
      <c r="G13" s="1068"/>
      <c r="H13" s="1068"/>
      <c r="I13" s="1067"/>
    </row>
    <row r="14" spans="1:9">
      <c r="A14" s="805" t="s">
        <v>973</v>
      </c>
      <c r="B14" s="1067">
        <v>100.8</v>
      </c>
      <c r="C14" s="1068">
        <v>100.5</v>
      </c>
      <c r="D14" s="1068">
        <v>40.700000000000003</v>
      </c>
      <c r="E14" s="1068">
        <v>101.9</v>
      </c>
      <c r="F14" s="1068">
        <v>229.9</v>
      </c>
      <c r="G14" s="1068">
        <v>118.6</v>
      </c>
      <c r="H14" s="1068">
        <v>27.9</v>
      </c>
      <c r="I14" s="1067">
        <v>90.1</v>
      </c>
    </row>
    <row r="15" spans="1:9">
      <c r="A15" s="805" t="s">
        <v>974</v>
      </c>
      <c r="B15" s="1067">
        <v>512.79999999999995</v>
      </c>
      <c r="C15" s="1068">
        <v>98.9</v>
      </c>
      <c r="D15" s="1068">
        <v>160.80000000000001</v>
      </c>
      <c r="E15" s="1068">
        <v>103.8</v>
      </c>
      <c r="F15" s="1068">
        <v>1089.7</v>
      </c>
      <c r="G15" s="1068">
        <v>82.9</v>
      </c>
      <c r="H15" s="1068">
        <v>90</v>
      </c>
      <c r="I15" s="1067">
        <v>73.5</v>
      </c>
    </row>
    <row r="16" spans="1:9">
      <c r="A16" s="805" t="s">
        <v>975</v>
      </c>
      <c r="B16" s="1067">
        <v>378.3</v>
      </c>
      <c r="C16" s="1068">
        <v>104.6</v>
      </c>
      <c r="D16" s="1068">
        <v>135.6</v>
      </c>
      <c r="E16" s="1068">
        <v>96.4</v>
      </c>
      <c r="F16" s="1068">
        <v>447</v>
      </c>
      <c r="G16" s="1068">
        <v>76.099999999999994</v>
      </c>
      <c r="H16" s="1068">
        <v>29.5</v>
      </c>
      <c r="I16" s="1067">
        <v>69.599999999999994</v>
      </c>
    </row>
    <row r="17" spans="1:9">
      <c r="A17" s="805" t="s">
        <v>976</v>
      </c>
      <c r="B17" s="1067">
        <v>81.2</v>
      </c>
      <c r="C17" s="1068">
        <v>104.6</v>
      </c>
      <c r="D17" s="1068">
        <v>31.5</v>
      </c>
      <c r="E17" s="1068">
        <v>105.2</v>
      </c>
      <c r="F17" s="1068">
        <v>148.19999999999999</v>
      </c>
      <c r="G17" s="1068">
        <v>99.8</v>
      </c>
      <c r="H17" s="1068">
        <v>8.9</v>
      </c>
      <c r="I17" s="1067">
        <v>77.400000000000006</v>
      </c>
    </row>
    <row r="18" spans="1:9">
      <c r="A18" s="805" t="s">
        <v>977</v>
      </c>
      <c r="B18" s="1067">
        <v>475.3</v>
      </c>
      <c r="C18" s="1068">
        <v>102.2</v>
      </c>
      <c r="D18" s="1068">
        <v>181.1</v>
      </c>
      <c r="E18" s="1068">
        <v>99.7</v>
      </c>
      <c r="F18" s="1068">
        <v>1110.8</v>
      </c>
      <c r="G18" s="1068">
        <v>93.4</v>
      </c>
      <c r="H18" s="1068">
        <v>63.9</v>
      </c>
      <c r="I18" s="1067">
        <v>86.9</v>
      </c>
    </row>
    <row r="19" spans="1:9">
      <c r="A19" s="805" t="s">
        <v>978</v>
      </c>
      <c r="B19" s="1067">
        <v>172.5</v>
      </c>
      <c r="C19" s="1068">
        <v>106</v>
      </c>
      <c r="D19" s="1068">
        <v>83.2</v>
      </c>
      <c r="E19" s="1068">
        <v>108.9</v>
      </c>
      <c r="F19" s="1068">
        <v>143.5</v>
      </c>
      <c r="G19" s="1068">
        <v>75.3</v>
      </c>
      <c r="H19" s="1068">
        <v>15.4</v>
      </c>
      <c r="I19" s="1067">
        <v>67.7</v>
      </c>
    </row>
    <row r="20" spans="1:9">
      <c r="A20" s="805" t="s">
        <v>979</v>
      </c>
      <c r="B20" s="1067">
        <v>1174.2</v>
      </c>
      <c r="C20" s="1068">
        <v>104.6</v>
      </c>
      <c r="D20" s="1068">
        <v>521.79999999999995</v>
      </c>
      <c r="E20" s="1068">
        <v>106.3</v>
      </c>
      <c r="F20" s="1068">
        <v>1163</v>
      </c>
      <c r="G20" s="1068">
        <v>104.7</v>
      </c>
      <c r="H20" s="1068">
        <v>56.1</v>
      </c>
      <c r="I20" s="1067">
        <v>83.7</v>
      </c>
    </row>
    <row r="21" spans="1:9">
      <c r="A21" s="805" t="s">
        <v>980</v>
      </c>
      <c r="B21" s="1067">
        <v>126.6</v>
      </c>
      <c r="C21" s="1068">
        <v>103</v>
      </c>
      <c r="D21" s="1068">
        <v>45</v>
      </c>
      <c r="E21" s="1068">
        <v>103.9</v>
      </c>
      <c r="F21" s="1068">
        <v>365.5</v>
      </c>
      <c r="G21" s="1068">
        <v>89.1</v>
      </c>
      <c r="H21" s="1068">
        <v>28.7</v>
      </c>
      <c r="I21" s="1067">
        <v>80.8</v>
      </c>
    </row>
    <row r="22" spans="1:9">
      <c r="A22" s="805" t="s">
        <v>981</v>
      </c>
      <c r="B22" s="1067">
        <v>76.099999999999994</v>
      </c>
      <c r="C22" s="1068">
        <v>94.4</v>
      </c>
      <c r="D22" s="1068">
        <v>42.5</v>
      </c>
      <c r="E22" s="1068">
        <v>94.8</v>
      </c>
      <c r="F22" s="1068">
        <v>134.4</v>
      </c>
      <c r="G22" s="1068">
        <v>83.1</v>
      </c>
      <c r="H22" s="1068">
        <v>12.5</v>
      </c>
      <c r="I22" s="1067">
        <v>77.3</v>
      </c>
    </row>
    <row r="23" spans="1:9">
      <c r="A23" s="805" t="s">
        <v>982</v>
      </c>
      <c r="B23" s="1067">
        <v>1006.9</v>
      </c>
      <c r="C23" s="1068">
        <v>101.4</v>
      </c>
      <c r="D23" s="1068">
        <v>464.6</v>
      </c>
      <c r="E23" s="1068">
        <v>104.2</v>
      </c>
      <c r="F23" s="1068">
        <v>317.60000000000002</v>
      </c>
      <c r="G23" s="1068">
        <v>107.5</v>
      </c>
      <c r="H23" s="1068">
        <v>22.7</v>
      </c>
      <c r="I23" s="1067">
        <v>93.3</v>
      </c>
    </row>
    <row r="24" spans="1:9">
      <c r="A24" s="803" t="s">
        <v>983</v>
      </c>
      <c r="B24" s="1087">
        <v>210.9</v>
      </c>
      <c r="C24" s="1088">
        <v>100.3</v>
      </c>
      <c r="D24" s="1088">
        <v>74.099999999999994</v>
      </c>
      <c r="E24" s="1088">
        <v>106.7</v>
      </c>
      <c r="F24" s="1088">
        <v>682.7</v>
      </c>
      <c r="G24" s="1088">
        <v>88.9</v>
      </c>
      <c r="H24" s="1088">
        <v>59.3</v>
      </c>
      <c r="I24" s="1087">
        <v>89.2</v>
      </c>
    </row>
    <row r="25" spans="1:9">
      <c r="A25" s="805" t="s">
        <v>984</v>
      </c>
      <c r="B25" s="1067">
        <v>124.8</v>
      </c>
      <c r="C25" s="1068">
        <v>103.9</v>
      </c>
      <c r="D25" s="1068">
        <v>46.2</v>
      </c>
      <c r="E25" s="1068">
        <v>104.5</v>
      </c>
      <c r="F25" s="1068">
        <v>214.5</v>
      </c>
      <c r="G25" s="1068">
        <v>88.9</v>
      </c>
      <c r="H25" s="1068">
        <v>17.8</v>
      </c>
      <c r="I25" s="1067">
        <v>82.4</v>
      </c>
    </row>
    <row r="26" spans="1:9">
      <c r="A26" s="805" t="s">
        <v>985</v>
      </c>
      <c r="B26" s="1067">
        <v>153.4</v>
      </c>
      <c r="C26" s="1068">
        <v>97.7</v>
      </c>
      <c r="D26" s="1068">
        <v>53.5</v>
      </c>
      <c r="E26" s="1068">
        <v>98.4</v>
      </c>
      <c r="F26" s="1068">
        <v>198.6</v>
      </c>
      <c r="G26" s="1068">
        <v>85.5</v>
      </c>
      <c r="H26" s="1068">
        <v>18.7</v>
      </c>
      <c r="I26" s="1067">
        <v>75.8</v>
      </c>
    </row>
    <row r="27" spans="1:9">
      <c r="A27" s="805" t="s">
        <v>986</v>
      </c>
      <c r="B27" s="1067">
        <v>451.7</v>
      </c>
      <c r="C27" s="1068">
        <v>99.9</v>
      </c>
      <c r="D27" s="1068">
        <v>208.7</v>
      </c>
      <c r="E27" s="1068">
        <v>100.7</v>
      </c>
      <c r="F27" s="1068">
        <v>547.70000000000005</v>
      </c>
      <c r="G27" s="1068">
        <v>105.5</v>
      </c>
      <c r="H27" s="1068">
        <v>41.4</v>
      </c>
      <c r="I27" s="1067">
        <v>85.7</v>
      </c>
    </row>
    <row r="28" spans="1:9">
      <c r="A28" s="805" t="s">
        <v>987</v>
      </c>
      <c r="B28" s="1067">
        <v>1030.8</v>
      </c>
      <c r="C28" s="1068">
        <v>103.2</v>
      </c>
      <c r="D28" s="1068">
        <v>286.2</v>
      </c>
      <c r="E28" s="1068">
        <v>102.8</v>
      </c>
      <c r="F28" s="1068">
        <v>3965.8</v>
      </c>
      <c r="G28" s="1068">
        <v>92.9</v>
      </c>
      <c r="H28" s="1068">
        <v>228</v>
      </c>
      <c r="I28" s="1067">
        <v>84</v>
      </c>
    </row>
    <row r="29" spans="1:9">
      <c r="A29" s="805" t="s">
        <v>988</v>
      </c>
      <c r="B29" s="1067">
        <v>107</v>
      </c>
      <c r="C29" s="1068">
        <v>115.6</v>
      </c>
      <c r="D29" s="1068">
        <v>41.9</v>
      </c>
      <c r="E29" s="1068">
        <v>108.9</v>
      </c>
      <c r="F29" s="1068">
        <v>268.89999999999998</v>
      </c>
      <c r="G29" s="1068">
        <v>96.3</v>
      </c>
      <c r="H29" s="1068">
        <v>23.6</v>
      </c>
      <c r="I29" s="1067">
        <v>81.900000000000006</v>
      </c>
    </row>
  </sheetData>
  <mergeCells count="19">
    <mergeCell ref="G8:G10"/>
    <mergeCell ref="H8:H10"/>
    <mergeCell ref="I8:I10"/>
    <mergeCell ref="B5:I5"/>
    <mergeCell ref="A1:E1"/>
    <mergeCell ref="H1:I1"/>
    <mergeCell ref="A2:D2"/>
    <mergeCell ref="H2:I2"/>
    <mergeCell ref="A3:A10"/>
    <mergeCell ref="B3:I4"/>
    <mergeCell ref="B6:C7"/>
    <mergeCell ref="D6:E7"/>
    <mergeCell ref="F6:G7"/>
    <mergeCell ref="H6:I7"/>
    <mergeCell ref="B8:B10"/>
    <mergeCell ref="C8:C10"/>
    <mergeCell ref="D8:D10"/>
    <mergeCell ref="E8:E10"/>
    <mergeCell ref="F8:F10"/>
  </mergeCells>
  <hyperlinks>
    <hyperlink ref="H1:I1" location="'Spis tablic     List of tables'!A90" display="Powrót do spisu tablic"/>
    <hyperlink ref="H2" location="'Spis tablic     List of tables'!A1" display="Return to list tables"/>
    <hyperlink ref="H2:I2" location="'Spis tablic     List of tables'!A3" display="Return to list tables"/>
    <hyperlink ref="H1:I2" location="'Spis tablic     List of tables'!A93" display="Powrót do spisu tablic"/>
  </hyperlinks>
  <pageMargins left="0.7" right="0.7" top="0.75" bottom="0.75" header="0.3" footer="0.3"/>
  <pageSetup paperSize="9" scale="95"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N34"/>
  <sheetViews>
    <sheetView showGridLines="0" zoomScaleNormal="100" workbookViewId="0">
      <selection sqref="A1:E1"/>
    </sheetView>
  </sheetViews>
  <sheetFormatPr defaultRowHeight="15"/>
  <cols>
    <col min="1" max="1" width="23.5703125" style="664" customWidth="1"/>
    <col min="2" max="12" width="10" style="664" customWidth="1"/>
    <col min="13" max="13" width="10" style="801" customWidth="1"/>
  </cols>
  <sheetData>
    <row r="1" spans="1:14">
      <c r="A1" s="1251" t="s">
        <v>990</v>
      </c>
      <c r="B1" s="1251"/>
      <c r="C1" s="1251"/>
      <c r="D1" s="1251"/>
      <c r="E1" s="1251"/>
      <c r="F1" s="72"/>
      <c r="G1" s="72"/>
      <c r="H1" s="67"/>
      <c r="I1" s="67"/>
      <c r="J1" s="67"/>
      <c r="K1" s="1371" t="s">
        <v>1</v>
      </c>
      <c r="L1" s="1371"/>
      <c r="M1" s="1371"/>
    </row>
    <row r="2" spans="1:14">
      <c r="A2" s="1824" t="s">
        <v>991</v>
      </c>
      <c r="B2" s="1824"/>
      <c r="C2" s="1824"/>
      <c r="D2" s="1824"/>
      <c r="E2" s="108"/>
      <c r="F2" s="72"/>
      <c r="G2" s="72"/>
      <c r="H2" s="67"/>
      <c r="I2" s="67"/>
      <c r="J2" s="67"/>
      <c r="K2" s="1326" t="s">
        <v>3</v>
      </c>
      <c r="L2" s="1326"/>
      <c r="M2" s="1326"/>
    </row>
    <row r="3" spans="1:14">
      <c r="A3" s="1283" t="s">
        <v>1007</v>
      </c>
      <c r="B3" s="1489" t="s">
        <v>1008</v>
      </c>
      <c r="C3" s="1490"/>
      <c r="D3" s="1490"/>
      <c r="E3" s="1490"/>
      <c r="F3" s="1490"/>
      <c r="G3" s="1490"/>
      <c r="H3" s="1489" t="s">
        <v>1009</v>
      </c>
      <c r="I3" s="1490"/>
      <c r="J3" s="1490"/>
      <c r="K3" s="1490"/>
      <c r="L3" s="1490"/>
      <c r="M3" s="1490"/>
    </row>
    <row r="4" spans="1:14">
      <c r="A4" s="1494"/>
      <c r="B4" s="1299" t="s">
        <v>1280</v>
      </c>
      <c r="C4" s="1552"/>
      <c r="D4" s="1552"/>
      <c r="E4" s="1552"/>
      <c r="F4" s="1552"/>
      <c r="G4" s="1552"/>
      <c r="H4" s="1552"/>
      <c r="I4" s="1552"/>
      <c r="J4" s="1552"/>
      <c r="K4" s="1552"/>
      <c r="L4" s="1552"/>
      <c r="M4" s="1552"/>
    </row>
    <row r="5" spans="1:14">
      <c r="A5" s="1494"/>
      <c r="B5" s="1290" t="s">
        <v>1791</v>
      </c>
      <c r="C5" s="1496"/>
      <c r="D5" s="1393" t="s">
        <v>1792</v>
      </c>
      <c r="E5" s="1496"/>
      <c r="F5" s="1393" t="s">
        <v>1793</v>
      </c>
      <c r="G5" s="1496"/>
      <c r="H5" s="1290" t="s">
        <v>1791</v>
      </c>
      <c r="I5" s="1496"/>
      <c r="J5" s="1393" t="s">
        <v>1792</v>
      </c>
      <c r="K5" s="1496"/>
      <c r="L5" s="1393" t="s">
        <v>1793</v>
      </c>
      <c r="M5" s="1495"/>
    </row>
    <row r="6" spans="1:14">
      <c r="A6" s="1494"/>
      <c r="B6" s="1626"/>
      <c r="C6" s="1503"/>
      <c r="D6" s="1628"/>
      <c r="E6" s="1503"/>
      <c r="F6" s="1628"/>
      <c r="G6" s="1503"/>
      <c r="H6" s="1626"/>
      <c r="I6" s="1503"/>
      <c r="J6" s="1628"/>
      <c r="K6" s="1503"/>
      <c r="L6" s="1628"/>
      <c r="M6" s="1284"/>
    </row>
    <row r="7" spans="1:14">
      <c r="A7" s="1494"/>
      <c r="B7" s="1626"/>
      <c r="C7" s="1503"/>
      <c r="D7" s="1628"/>
      <c r="E7" s="1503"/>
      <c r="F7" s="1628"/>
      <c r="G7" s="1503"/>
      <c r="H7" s="1626"/>
      <c r="I7" s="1503"/>
      <c r="J7" s="1628"/>
      <c r="K7" s="1503"/>
      <c r="L7" s="1628"/>
      <c r="M7" s="1284"/>
    </row>
    <row r="8" spans="1:14">
      <c r="A8" s="1494"/>
      <c r="B8" s="1626"/>
      <c r="C8" s="1503"/>
      <c r="D8" s="1628"/>
      <c r="E8" s="1503"/>
      <c r="F8" s="1628"/>
      <c r="G8" s="1503"/>
      <c r="H8" s="1626"/>
      <c r="I8" s="1503"/>
      <c r="J8" s="1628"/>
      <c r="K8" s="1503"/>
      <c r="L8" s="1628"/>
      <c r="M8" s="1284"/>
    </row>
    <row r="9" spans="1:14">
      <c r="A9" s="1494"/>
      <c r="B9" s="1626"/>
      <c r="C9" s="1503"/>
      <c r="D9" s="1628"/>
      <c r="E9" s="1503"/>
      <c r="F9" s="1628"/>
      <c r="G9" s="1503"/>
      <c r="H9" s="1626"/>
      <c r="I9" s="1503"/>
      <c r="J9" s="1628"/>
      <c r="K9" s="1503"/>
      <c r="L9" s="1628"/>
      <c r="M9" s="1284"/>
    </row>
    <row r="10" spans="1:14">
      <c r="A10" s="1494"/>
      <c r="B10" s="1237" t="s">
        <v>1594</v>
      </c>
      <c r="C10" s="1231" t="s">
        <v>1281</v>
      </c>
      <c r="D10" s="1237" t="s">
        <v>1596</v>
      </c>
      <c r="E10" s="1231" t="s">
        <v>1282</v>
      </c>
      <c r="F10" s="1237" t="s">
        <v>1341</v>
      </c>
      <c r="G10" s="1231" t="s">
        <v>1282</v>
      </c>
      <c r="H10" s="1290" t="s">
        <v>1597</v>
      </c>
      <c r="I10" s="1409" t="s">
        <v>1283</v>
      </c>
      <c r="J10" s="1629" t="s">
        <v>1595</v>
      </c>
      <c r="K10" s="1231" t="s">
        <v>1282</v>
      </c>
      <c r="L10" s="1290" t="s">
        <v>1341</v>
      </c>
      <c r="M10" s="1855" t="s">
        <v>1282</v>
      </c>
      <c r="N10" s="451"/>
    </row>
    <row r="11" spans="1:14">
      <c r="A11" s="1494"/>
      <c r="B11" s="1232"/>
      <c r="C11" s="1232"/>
      <c r="D11" s="1232"/>
      <c r="E11" s="1232"/>
      <c r="F11" s="1232"/>
      <c r="G11" s="1232"/>
      <c r="H11" s="1626"/>
      <c r="I11" s="1398"/>
      <c r="J11" s="1630"/>
      <c r="K11" s="1850"/>
      <c r="L11" s="1505"/>
      <c r="M11" s="1626"/>
      <c r="N11" s="451"/>
    </row>
    <row r="12" spans="1:14">
      <c r="A12" s="1494"/>
      <c r="B12" s="1850"/>
      <c r="C12" s="1850"/>
      <c r="D12" s="1850"/>
      <c r="E12" s="1850"/>
      <c r="F12" s="1850"/>
      <c r="G12" s="1850"/>
      <c r="H12" s="1505"/>
      <c r="I12" s="1398"/>
      <c r="J12" s="1630"/>
      <c r="K12" s="1850"/>
      <c r="L12" s="1505"/>
      <c r="M12" s="1626"/>
      <c r="N12" s="451"/>
    </row>
    <row r="13" spans="1:14">
      <c r="A13" s="1289"/>
      <c r="B13" s="1254"/>
      <c r="C13" s="1254"/>
      <c r="D13" s="1254"/>
      <c r="E13" s="1254"/>
      <c r="F13" s="1254"/>
      <c r="G13" s="1254"/>
      <c r="H13" s="1255"/>
      <c r="I13" s="1399"/>
      <c r="J13" s="1852"/>
      <c r="K13" s="1853"/>
      <c r="L13" s="1854"/>
      <c r="M13" s="1856"/>
      <c r="N13" s="451"/>
    </row>
    <row r="14" spans="1:14">
      <c r="A14" s="494"/>
      <c r="B14" s="14"/>
      <c r="C14" s="14"/>
      <c r="D14" s="14"/>
      <c r="E14" s="14"/>
      <c r="F14" s="56"/>
      <c r="G14" s="56"/>
      <c r="H14" s="56"/>
      <c r="I14" s="56"/>
      <c r="J14" s="56"/>
      <c r="K14" s="56"/>
      <c r="L14" s="56"/>
      <c r="M14" s="56"/>
    </row>
    <row r="15" spans="1:14">
      <c r="A15" s="783" t="s">
        <v>971</v>
      </c>
      <c r="B15" s="1064">
        <v>379927.3</v>
      </c>
      <c r="C15" s="1065">
        <v>106.1</v>
      </c>
      <c r="D15" s="1089">
        <v>2768</v>
      </c>
      <c r="E15" s="1065">
        <v>102.3</v>
      </c>
      <c r="F15" s="1090">
        <v>5036.8999999999996</v>
      </c>
      <c r="G15" s="1065">
        <v>107</v>
      </c>
      <c r="H15" s="1065">
        <v>45861.7</v>
      </c>
      <c r="I15" s="1065">
        <v>119.7</v>
      </c>
      <c r="J15" s="1066">
        <v>420</v>
      </c>
      <c r="K15" s="1065">
        <v>105.6</v>
      </c>
      <c r="L15" s="1090">
        <v>4872.59</v>
      </c>
      <c r="M15" s="1064">
        <v>106.1</v>
      </c>
    </row>
    <row r="16" spans="1:14">
      <c r="A16" s="784" t="s">
        <v>972</v>
      </c>
      <c r="B16" s="1072"/>
      <c r="C16" s="1070"/>
      <c r="D16" s="1091"/>
      <c r="E16" s="1070"/>
      <c r="F16" s="1092"/>
      <c r="G16" s="1070"/>
      <c r="H16" s="1070"/>
      <c r="I16" s="1070"/>
      <c r="J16" s="1071"/>
      <c r="K16" s="1070"/>
      <c r="L16" s="1092"/>
      <c r="M16" s="1072"/>
    </row>
    <row r="17" spans="1:13">
      <c r="A17" s="805" t="s">
        <v>973</v>
      </c>
      <c r="B17" s="1072">
        <v>33734</v>
      </c>
      <c r="C17" s="1070">
        <v>110.4</v>
      </c>
      <c r="D17" s="1091">
        <v>228</v>
      </c>
      <c r="E17" s="1070">
        <v>102.3</v>
      </c>
      <c r="F17" s="1092">
        <v>5430.41</v>
      </c>
      <c r="G17" s="1070">
        <v>107</v>
      </c>
      <c r="H17" s="1070">
        <v>2865.2</v>
      </c>
      <c r="I17" s="1070">
        <v>127.4</v>
      </c>
      <c r="J17" s="1071">
        <v>28</v>
      </c>
      <c r="K17" s="1070">
        <v>106.1</v>
      </c>
      <c r="L17" s="1092">
        <v>5227.1400000000003</v>
      </c>
      <c r="M17" s="1072">
        <v>109.1</v>
      </c>
    </row>
    <row r="18" spans="1:13">
      <c r="A18" s="785" t="s">
        <v>974</v>
      </c>
      <c r="B18" s="1072">
        <v>16605.2</v>
      </c>
      <c r="C18" s="1070">
        <v>106.5</v>
      </c>
      <c r="D18" s="1091">
        <v>139</v>
      </c>
      <c r="E18" s="1070">
        <v>102.4</v>
      </c>
      <c r="F18" s="1092">
        <v>4403.32</v>
      </c>
      <c r="G18" s="1070">
        <v>107.4</v>
      </c>
      <c r="H18" s="1070">
        <v>1301</v>
      </c>
      <c r="I18" s="1070">
        <v>112.1</v>
      </c>
      <c r="J18" s="1071">
        <v>20</v>
      </c>
      <c r="K18" s="1070">
        <v>103.8</v>
      </c>
      <c r="L18" s="1092">
        <v>4208.8999999999996</v>
      </c>
      <c r="M18" s="1072">
        <v>104.9</v>
      </c>
    </row>
    <row r="19" spans="1:13">
      <c r="A19" s="785" t="s">
        <v>975</v>
      </c>
      <c r="B19" s="1072">
        <v>10050.200000000001</v>
      </c>
      <c r="C19" s="1070">
        <v>113.9</v>
      </c>
      <c r="D19" s="1091">
        <v>102</v>
      </c>
      <c r="E19" s="1070">
        <v>103.1</v>
      </c>
      <c r="F19" s="1092">
        <v>4663.1400000000003</v>
      </c>
      <c r="G19" s="1070">
        <v>105.8</v>
      </c>
      <c r="H19" s="1070">
        <v>961.2</v>
      </c>
      <c r="I19" s="1070">
        <v>134.69999999999999</v>
      </c>
      <c r="J19" s="1071">
        <v>17</v>
      </c>
      <c r="K19" s="1070">
        <v>112.2</v>
      </c>
      <c r="L19" s="1092">
        <v>3780.45</v>
      </c>
      <c r="M19" s="1072">
        <v>103.6</v>
      </c>
    </row>
    <row r="20" spans="1:13">
      <c r="A20" s="785" t="s">
        <v>976</v>
      </c>
      <c r="B20" s="1072">
        <v>9944.2999999999993</v>
      </c>
      <c r="C20" s="1070">
        <v>102.3</v>
      </c>
      <c r="D20" s="1091">
        <v>74</v>
      </c>
      <c r="E20" s="1070">
        <v>101.2</v>
      </c>
      <c r="F20" s="1092">
        <v>4695.25</v>
      </c>
      <c r="G20" s="1070">
        <v>107.5</v>
      </c>
      <c r="H20" s="1070">
        <v>529.5</v>
      </c>
      <c r="I20" s="1070">
        <v>135.1</v>
      </c>
      <c r="J20" s="1071">
        <v>7</v>
      </c>
      <c r="K20" s="1070">
        <v>106.6</v>
      </c>
      <c r="L20" s="1092">
        <v>4211.57</v>
      </c>
      <c r="M20" s="1072">
        <v>113.6</v>
      </c>
    </row>
    <row r="21" spans="1:13">
      <c r="A21" s="785" t="s">
        <v>977</v>
      </c>
      <c r="B21" s="1072">
        <v>21748.3</v>
      </c>
      <c r="C21" s="1070">
        <v>104.4</v>
      </c>
      <c r="D21" s="1091">
        <v>177</v>
      </c>
      <c r="E21" s="1070">
        <v>100</v>
      </c>
      <c r="F21" s="1092">
        <v>4819.88</v>
      </c>
      <c r="G21" s="1070">
        <v>108.3</v>
      </c>
      <c r="H21" s="1070">
        <v>1674.8</v>
      </c>
      <c r="I21" s="1070">
        <v>122.7</v>
      </c>
      <c r="J21" s="1071">
        <v>19</v>
      </c>
      <c r="K21" s="1070">
        <v>106.5</v>
      </c>
      <c r="L21" s="1092">
        <v>4337.59</v>
      </c>
      <c r="M21" s="1072">
        <v>108.5</v>
      </c>
    </row>
    <row r="22" spans="1:13">
      <c r="A22" s="785" t="s">
        <v>978</v>
      </c>
      <c r="B22" s="1072">
        <v>27419.4</v>
      </c>
      <c r="C22" s="1070">
        <v>112.1</v>
      </c>
      <c r="D22" s="1091">
        <v>213</v>
      </c>
      <c r="E22" s="1070">
        <v>108.6</v>
      </c>
      <c r="F22" s="1092">
        <v>4917.49</v>
      </c>
      <c r="G22" s="1070">
        <v>108.3</v>
      </c>
      <c r="H22" s="1070">
        <v>3832.5</v>
      </c>
      <c r="I22" s="1070">
        <v>110.6</v>
      </c>
      <c r="J22" s="1071">
        <v>43</v>
      </c>
      <c r="K22" s="1070">
        <v>106</v>
      </c>
      <c r="L22" s="1092">
        <v>4525.3100000000004</v>
      </c>
      <c r="M22" s="1072">
        <v>110.3</v>
      </c>
    </row>
    <row r="23" spans="1:13">
      <c r="A23" s="785" t="s">
        <v>979</v>
      </c>
      <c r="B23" s="1072">
        <v>75820.100000000006</v>
      </c>
      <c r="C23" s="1070">
        <v>105.5</v>
      </c>
      <c r="D23" s="1091">
        <v>378</v>
      </c>
      <c r="E23" s="1070">
        <v>100.6</v>
      </c>
      <c r="F23" s="1092">
        <v>5638.82</v>
      </c>
      <c r="G23" s="1070">
        <v>105.2</v>
      </c>
      <c r="H23" s="1070">
        <v>14500.2</v>
      </c>
      <c r="I23" s="1070">
        <v>126</v>
      </c>
      <c r="J23" s="1071">
        <v>92</v>
      </c>
      <c r="K23" s="1070">
        <v>106</v>
      </c>
      <c r="L23" s="1092">
        <v>6031.05</v>
      </c>
      <c r="M23" s="1072">
        <v>102.6</v>
      </c>
    </row>
    <row r="24" spans="1:13">
      <c r="A24" s="785" t="s">
        <v>980</v>
      </c>
      <c r="B24" s="1072">
        <v>7877.8</v>
      </c>
      <c r="C24" s="1070">
        <v>105.3</v>
      </c>
      <c r="D24" s="1091">
        <v>61</v>
      </c>
      <c r="E24" s="1070">
        <v>104.7</v>
      </c>
      <c r="F24" s="1092">
        <v>4685.1499999999996</v>
      </c>
      <c r="G24" s="1070">
        <v>105.1</v>
      </c>
      <c r="H24" s="1070">
        <v>861.9</v>
      </c>
      <c r="I24" s="1070">
        <v>116</v>
      </c>
      <c r="J24" s="1071">
        <v>7</v>
      </c>
      <c r="K24" s="1070">
        <v>108</v>
      </c>
      <c r="L24" s="1092">
        <v>4428.46</v>
      </c>
      <c r="M24" s="1072">
        <v>105.7</v>
      </c>
    </row>
    <row r="25" spans="1:13">
      <c r="A25" s="785" t="s">
        <v>981</v>
      </c>
      <c r="B25" s="1072">
        <v>13204.5</v>
      </c>
      <c r="C25" s="1070">
        <v>109.9</v>
      </c>
      <c r="D25" s="1091">
        <v>134</v>
      </c>
      <c r="E25" s="1070">
        <v>102.2</v>
      </c>
      <c r="F25" s="1092">
        <v>4376.7700000000004</v>
      </c>
      <c r="G25" s="1070">
        <v>105.3</v>
      </c>
      <c r="H25" s="1070">
        <v>1487.9</v>
      </c>
      <c r="I25" s="1070">
        <v>118.2</v>
      </c>
      <c r="J25" s="1071">
        <v>18</v>
      </c>
      <c r="K25" s="1070">
        <v>105</v>
      </c>
      <c r="L25" s="1092">
        <v>3894.36</v>
      </c>
      <c r="M25" s="1072">
        <v>107</v>
      </c>
    </row>
    <row r="26" spans="1:13">
      <c r="A26" s="785" t="s">
        <v>982</v>
      </c>
      <c r="B26" s="1072">
        <v>7500</v>
      </c>
      <c r="C26" s="1070">
        <v>112.3</v>
      </c>
      <c r="D26" s="1091">
        <v>56</v>
      </c>
      <c r="E26" s="1070">
        <v>104.9</v>
      </c>
      <c r="F26" s="1092">
        <v>4364.68</v>
      </c>
      <c r="G26" s="1070">
        <v>107.6</v>
      </c>
      <c r="H26" s="1070">
        <v>1302.3</v>
      </c>
      <c r="I26" s="1070">
        <v>123.5</v>
      </c>
      <c r="J26" s="1071">
        <v>12</v>
      </c>
      <c r="K26" s="1070">
        <v>108.7</v>
      </c>
      <c r="L26" s="1092">
        <v>4736.7</v>
      </c>
      <c r="M26" s="1072">
        <v>104.7</v>
      </c>
    </row>
    <row r="27" spans="1:13">
      <c r="A27" s="783" t="s">
        <v>983</v>
      </c>
      <c r="B27" s="1064">
        <v>22917.200000000001</v>
      </c>
      <c r="C27" s="1065">
        <v>105.7</v>
      </c>
      <c r="D27" s="1089">
        <v>155</v>
      </c>
      <c r="E27" s="1065">
        <v>102.3</v>
      </c>
      <c r="F27" s="1090">
        <v>5210.92</v>
      </c>
      <c r="G27" s="1065">
        <v>107.9</v>
      </c>
      <c r="H27" s="1065">
        <v>3168.7</v>
      </c>
      <c r="I27" s="1065">
        <v>101.6</v>
      </c>
      <c r="J27" s="1066">
        <v>31</v>
      </c>
      <c r="K27" s="1065">
        <v>105.5</v>
      </c>
      <c r="L27" s="1090">
        <v>4718.1400000000003</v>
      </c>
      <c r="M27" s="1064">
        <v>105.1</v>
      </c>
    </row>
    <row r="28" spans="1:13">
      <c r="A28" s="785" t="s">
        <v>984</v>
      </c>
      <c r="B28" s="1072">
        <v>59964.9</v>
      </c>
      <c r="C28" s="1070">
        <v>102.1</v>
      </c>
      <c r="D28" s="1091">
        <v>454</v>
      </c>
      <c r="E28" s="1070">
        <v>101.7</v>
      </c>
      <c r="F28" s="1092">
        <v>5561.05</v>
      </c>
      <c r="G28" s="1070">
        <v>108.9</v>
      </c>
      <c r="H28" s="1070">
        <v>4732.7</v>
      </c>
      <c r="I28" s="1070">
        <v>104</v>
      </c>
      <c r="J28" s="1071">
        <v>54</v>
      </c>
      <c r="K28" s="1070">
        <v>105.1</v>
      </c>
      <c r="L28" s="1092">
        <v>4752.6499999999996</v>
      </c>
      <c r="M28" s="1072">
        <v>109.8</v>
      </c>
    </row>
    <row r="29" spans="1:13">
      <c r="A29" s="785" t="s">
        <v>985</v>
      </c>
      <c r="B29" s="1072">
        <v>7299.2</v>
      </c>
      <c r="C29" s="1070">
        <v>109.9</v>
      </c>
      <c r="D29" s="1091">
        <v>67</v>
      </c>
      <c r="E29" s="1070">
        <v>102.8</v>
      </c>
      <c r="F29" s="1092">
        <v>4479.88</v>
      </c>
      <c r="G29" s="1070">
        <v>107.2</v>
      </c>
      <c r="H29" s="1070">
        <v>1058.2</v>
      </c>
      <c r="I29" s="1070">
        <v>163.5</v>
      </c>
      <c r="J29" s="1071">
        <v>10</v>
      </c>
      <c r="K29" s="1070">
        <v>109.4</v>
      </c>
      <c r="L29" s="1092">
        <v>3855.64</v>
      </c>
      <c r="M29" s="1072">
        <v>103.9</v>
      </c>
    </row>
    <row r="30" spans="1:13">
      <c r="A30" s="785" t="s">
        <v>986</v>
      </c>
      <c r="B30" s="1072">
        <v>9390.4</v>
      </c>
      <c r="C30" s="1070">
        <v>107.4</v>
      </c>
      <c r="D30" s="1091">
        <v>88</v>
      </c>
      <c r="E30" s="1070">
        <v>101.5</v>
      </c>
      <c r="F30" s="1092">
        <v>4236.24</v>
      </c>
      <c r="G30" s="1070">
        <v>107.4</v>
      </c>
      <c r="H30" s="1070">
        <v>713.3</v>
      </c>
      <c r="I30" s="1070">
        <v>102</v>
      </c>
      <c r="J30" s="1071">
        <v>11</v>
      </c>
      <c r="K30" s="1070">
        <v>99.9</v>
      </c>
      <c r="L30" s="1092">
        <v>4000</v>
      </c>
      <c r="M30" s="1072">
        <v>104.7</v>
      </c>
    </row>
    <row r="31" spans="1:13">
      <c r="A31" s="785" t="s">
        <v>987</v>
      </c>
      <c r="B31" s="1072">
        <v>45675.4</v>
      </c>
      <c r="C31" s="1070">
        <v>105</v>
      </c>
      <c r="D31" s="1091">
        <v>346</v>
      </c>
      <c r="E31" s="1070">
        <v>102.4</v>
      </c>
      <c r="F31" s="1092">
        <v>4821.87</v>
      </c>
      <c r="G31" s="1070">
        <v>106.2</v>
      </c>
      <c r="H31" s="1070">
        <v>5905.5</v>
      </c>
      <c r="I31" s="1070">
        <v>128.19999999999999</v>
      </c>
      <c r="J31" s="1071">
        <v>39</v>
      </c>
      <c r="K31" s="1070">
        <v>103.6</v>
      </c>
      <c r="L31" s="1092">
        <v>4906.87</v>
      </c>
      <c r="M31" s="1072">
        <v>105.9</v>
      </c>
    </row>
    <row r="32" spans="1:13">
      <c r="A32" s="785" t="s">
        <v>988</v>
      </c>
      <c r="B32" s="1072">
        <v>10776.5</v>
      </c>
      <c r="C32" s="1070">
        <v>108.3</v>
      </c>
      <c r="D32" s="1091">
        <v>96</v>
      </c>
      <c r="E32" s="1070">
        <v>100.7</v>
      </c>
      <c r="F32" s="1092">
        <v>4660.5600000000004</v>
      </c>
      <c r="G32" s="1070">
        <v>106.9</v>
      </c>
      <c r="H32" s="1070">
        <v>967</v>
      </c>
      <c r="I32" s="1070">
        <v>121.7</v>
      </c>
      <c r="J32" s="1071">
        <v>12</v>
      </c>
      <c r="K32" s="1070">
        <v>98.9</v>
      </c>
      <c r="L32" s="1092">
        <v>4620.07</v>
      </c>
      <c r="M32" s="1072">
        <v>107.3</v>
      </c>
    </row>
    <row r="33" spans="1:13">
      <c r="A33" s="1300" t="s">
        <v>1010</v>
      </c>
      <c r="B33" s="1300"/>
      <c r="C33" s="1300"/>
      <c r="D33" s="1300"/>
      <c r="E33" s="1300"/>
      <c r="F33" s="1300"/>
      <c r="G33" s="1300"/>
      <c r="H33" s="1300"/>
      <c r="I33" s="1300"/>
      <c r="J33" s="1300"/>
      <c r="K33" s="1300"/>
      <c r="L33" s="1300"/>
      <c r="M33" s="1300"/>
    </row>
    <row r="34" spans="1:13">
      <c r="A34" s="1851" t="s">
        <v>1011</v>
      </c>
      <c r="B34" s="1851"/>
      <c r="C34" s="1851"/>
      <c r="D34" s="1851"/>
      <c r="E34" s="1851"/>
      <c r="F34" s="1851"/>
      <c r="G34" s="1851"/>
      <c r="H34" s="1851"/>
      <c r="I34" s="1851"/>
      <c r="J34" s="1851"/>
      <c r="K34" s="1851"/>
      <c r="L34" s="1851"/>
      <c r="M34" s="1851"/>
    </row>
  </sheetData>
  <mergeCells count="28">
    <mergeCell ref="A34:M34"/>
    <mergeCell ref="H10:H13"/>
    <mergeCell ref="I10:I13"/>
    <mergeCell ref="J10:J13"/>
    <mergeCell ref="K10:K13"/>
    <mergeCell ref="L10:L13"/>
    <mergeCell ref="M10:M13"/>
    <mergeCell ref="D10:D13"/>
    <mergeCell ref="E10:E13"/>
    <mergeCell ref="F10:F13"/>
    <mergeCell ref="G10:G13"/>
    <mergeCell ref="A33:M33"/>
    <mergeCell ref="A1:E1"/>
    <mergeCell ref="K1:M1"/>
    <mergeCell ref="A2:D2"/>
    <mergeCell ref="K2:M2"/>
    <mergeCell ref="A3:A13"/>
    <mergeCell ref="B3:G3"/>
    <mergeCell ref="H3:M3"/>
    <mergeCell ref="B4:M4"/>
    <mergeCell ref="B5:C9"/>
    <mergeCell ref="D5:E9"/>
    <mergeCell ref="F5:G9"/>
    <mergeCell ref="H5:I9"/>
    <mergeCell ref="J5:K9"/>
    <mergeCell ref="L5:M9"/>
    <mergeCell ref="B10:B13"/>
    <mergeCell ref="C10:C13"/>
  </mergeCells>
  <hyperlinks>
    <hyperlink ref="K1:L1" location="'Spis tablic     List of tables'!A91" display="Powrót do spisu tablic"/>
    <hyperlink ref="K2" location="'Spis tablic     List of tables'!A1" display="Return to list tables"/>
    <hyperlink ref="K2:L2" location="'Spis tablic     List of tables'!A91" display="Return to list of tables"/>
    <hyperlink ref="K1:M2" location="'Spis tablic     List of tables'!A94" display="Powrót do spisu tablic"/>
  </hyperlinks>
  <pageMargins left="0.7" right="0.7" top="0.75" bottom="0.75" header="0.3" footer="0.3"/>
  <pageSetup paperSize="9" scale="90"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H32"/>
  <sheetViews>
    <sheetView showGridLines="0" zoomScaleNormal="100" workbookViewId="0">
      <selection sqref="A1:E1"/>
    </sheetView>
  </sheetViews>
  <sheetFormatPr defaultRowHeight="15"/>
  <cols>
    <col min="1" max="1" width="23.5703125" style="54" customWidth="1"/>
    <col min="2" max="7" width="19.28515625" style="54" customWidth="1"/>
  </cols>
  <sheetData>
    <row r="1" spans="1:8">
      <c r="A1" s="1251" t="s">
        <v>990</v>
      </c>
      <c r="B1" s="1251"/>
      <c r="C1" s="1251"/>
      <c r="D1" s="1251"/>
      <c r="E1" s="1251"/>
      <c r="F1" s="1371" t="s">
        <v>1</v>
      </c>
      <c r="G1" s="1371"/>
    </row>
    <row r="2" spans="1:8">
      <c r="A2" s="1824" t="s">
        <v>991</v>
      </c>
      <c r="B2" s="1824"/>
      <c r="C2" s="1824"/>
      <c r="D2" s="1824"/>
      <c r="E2" s="108"/>
      <c r="F2" s="1275" t="s">
        <v>3</v>
      </c>
      <c r="G2" s="1275"/>
    </row>
    <row r="3" spans="1:8">
      <c r="A3" s="1857" t="s">
        <v>1012</v>
      </c>
      <c r="B3" s="1393" t="s">
        <v>1285</v>
      </c>
      <c r="C3" s="1495"/>
      <c r="D3" s="1495"/>
      <c r="E3" s="1495"/>
      <c r="F3" s="1495"/>
      <c r="G3" s="1495"/>
    </row>
    <row r="4" spans="1:8">
      <c r="A4" s="1503"/>
      <c r="B4" s="1498"/>
      <c r="C4" s="1286"/>
      <c r="D4" s="1286"/>
      <c r="E4" s="1286"/>
      <c r="F4" s="1286"/>
      <c r="G4" s="1286"/>
    </row>
    <row r="5" spans="1:8">
      <c r="A5" s="1503"/>
      <c r="B5" s="1393" t="s">
        <v>1013</v>
      </c>
      <c r="C5" s="1495"/>
      <c r="D5" s="455"/>
      <c r="E5" s="1393" t="s">
        <v>1014</v>
      </c>
      <c r="F5" s="1495"/>
      <c r="G5" s="455"/>
    </row>
    <row r="6" spans="1:8">
      <c r="A6" s="1503"/>
      <c r="B6" s="1628"/>
      <c r="C6" s="1284"/>
      <c r="D6" s="1393" t="s">
        <v>882</v>
      </c>
      <c r="E6" s="1628"/>
      <c r="F6" s="1284"/>
      <c r="G6" s="1393" t="s">
        <v>882</v>
      </c>
    </row>
    <row r="7" spans="1:8">
      <c r="A7" s="1503"/>
      <c r="B7" s="1628"/>
      <c r="C7" s="1284"/>
      <c r="D7" s="1628"/>
      <c r="E7" s="1628"/>
      <c r="F7" s="1284"/>
      <c r="G7" s="1628"/>
    </row>
    <row r="8" spans="1:8">
      <c r="A8" s="1503"/>
      <c r="B8" s="1628"/>
      <c r="C8" s="1284"/>
      <c r="D8" s="1628"/>
      <c r="E8" s="1628"/>
      <c r="F8" s="1284"/>
      <c r="G8" s="1628"/>
    </row>
    <row r="9" spans="1:8">
      <c r="A9" s="1503"/>
      <c r="B9" s="1629" t="s">
        <v>1796</v>
      </c>
      <c r="C9" s="1237" t="s">
        <v>1284</v>
      </c>
      <c r="D9" s="1237" t="s">
        <v>1796</v>
      </c>
      <c r="E9" s="1237" t="s">
        <v>1794</v>
      </c>
      <c r="F9" s="1237" t="s">
        <v>1284</v>
      </c>
      <c r="G9" s="1290" t="s">
        <v>1795</v>
      </c>
    </row>
    <row r="10" spans="1:8">
      <c r="A10" s="1503"/>
      <c r="B10" s="1630"/>
      <c r="C10" s="1850"/>
      <c r="D10" s="1850"/>
      <c r="E10" s="1850"/>
      <c r="F10" s="1850"/>
      <c r="G10" s="1505"/>
    </row>
    <row r="11" spans="1:8">
      <c r="A11" s="1503"/>
      <c r="B11" s="1630"/>
      <c r="C11" s="1850"/>
      <c r="D11" s="1850"/>
      <c r="E11" s="1850"/>
      <c r="F11" s="1850"/>
      <c r="G11" s="1505"/>
    </row>
    <row r="12" spans="1:8">
      <c r="A12" s="494"/>
      <c r="B12" s="14"/>
      <c r="C12" s="14"/>
      <c r="D12" s="14"/>
      <c r="E12" s="14"/>
      <c r="F12" s="14"/>
      <c r="G12" s="56"/>
      <c r="H12" s="451"/>
    </row>
    <row r="13" spans="1:8" s="929" customFormat="1">
      <c r="A13" s="803" t="s">
        <v>971</v>
      </c>
      <c r="B13" s="1089">
        <v>47425</v>
      </c>
      <c r="C13" s="1065">
        <v>106.3</v>
      </c>
      <c r="D13" s="1089">
        <v>17261</v>
      </c>
      <c r="E13" s="1065">
        <v>4289.1000000000004</v>
      </c>
      <c r="F13" s="1065">
        <v>101.8</v>
      </c>
      <c r="G13" s="1064">
        <v>2473.5</v>
      </c>
      <c r="H13" s="939"/>
    </row>
    <row r="14" spans="1:8" s="929" customFormat="1">
      <c r="A14" s="804" t="s">
        <v>972</v>
      </c>
      <c r="B14" s="1091"/>
      <c r="C14" s="1070"/>
      <c r="D14" s="1091"/>
      <c r="E14" s="1070"/>
      <c r="F14" s="1070"/>
      <c r="H14" s="939"/>
    </row>
    <row r="15" spans="1:8" s="929" customFormat="1">
      <c r="A15" s="805" t="s">
        <v>973</v>
      </c>
      <c r="B15" s="1091">
        <v>5319</v>
      </c>
      <c r="C15" s="1070">
        <v>125.2</v>
      </c>
      <c r="D15" s="1091">
        <v>1201</v>
      </c>
      <c r="E15" s="1070">
        <v>413.3</v>
      </c>
      <c r="F15" s="1070">
        <v>117.7</v>
      </c>
      <c r="G15" s="1072">
        <v>173.7</v>
      </c>
      <c r="H15" s="939"/>
    </row>
    <row r="16" spans="1:8" s="929" customFormat="1">
      <c r="A16" s="805" t="s">
        <v>974</v>
      </c>
      <c r="B16" s="1091">
        <v>2099</v>
      </c>
      <c r="C16" s="1070">
        <v>122.1</v>
      </c>
      <c r="D16" s="1091">
        <v>1075</v>
      </c>
      <c r="E16" s="1070">
        <v>196.6</v>
      </c>
      <c r="F16" s="1070">
        <v>114</v>
      </c>
      <c r="G16" s="1072">
        <v>139.6</v>
      </c>
      <c r="H16" s="939"/>
    </row>
    <row r="17" spans="1:8" s="929" customFormat="1">
      <c r="A17" s="805" t="s">
        <v>975</v>
      </c>
      <c r="B17" s="1091">
        <v>2190</v>
      </c>
      <c r="C17" s="1070">
        <v>87.8</v>
      </c>
      <c r="D17" s="1091">
        <v>949</v>
      </c>
      <c r="E17" s="1070">
        <v>206.6</v>
      </c>
      <c r="F17" s="1070">
        <v>91.6</v>
      </c>
      <c r="G17" s="1072">
        <v>133</v>
      </c>
      <c r="H17" s="939"/>
    </row>
    <row r="18" spans="1:8" s="929" customFormat="1">
      <c r="A18" s="805" t="s">
        <v>976</v>
      </c>
      <c r="B18" s="1091">
        <v>1024</v>
      </c>
      <c r="C18" s="1070">
        <v>145.5</v>
      </c>
      <c r="D18" s="1091">
        <v>445</v>
      </c>
      <c r="E18" s="1070">
        <v>95.7</v>
      </c>
      <c r="F18" s="1070">
        <v>128.30000000000001</v>
      </c>
      <c r="G18" s="1072">
        <v>59</v>
      </c>
      <c r="H18" s="939"/>
    </row>
    <row r="19" spans="1:8" s="929" customFormat="1">
      <c r="A19" s="805" t="s">
        <v>977</v>
      </c>
      <c r="B19" s="1091">
        <v>2524</v>
      </c>
      <c r="C19" s="1070">
        <v>124.2</v>
      </c>
      <c r="D19" s="1091">
        <v>1111</v>
      </c>
      <c r="E19" s="1070">
        <v>247.4</v>
      </c>
      <c r="F19" s="1070">
        <v>116.6</v>
      </c>
      <c r="G19" s="1072">
        <v>152</v>
      </c>
      <c r="H19" s="939"/>
    </row>
    <row r="20" spans="1:8" s="929" customFormat="1">
      <c r="A20" s="805" t="s">
        <v>978</v>
      </c>
      <c r="B20" s="1091">
        <v>5589</v>
      </c>
      <c r="C20" s="1070">
        <v>122.7</v>
      </c>
      <c r="D20" s="1091">
        <v>1838</v>
      </c>
      <c r="E20" s="1070">
        <v>495.4</v>
      </c>
      <c r="F20" s="1070">
        <v>108.6</v>
      </c>
      <c r="G20" s="1072">
        <v>285.7</v>
      </c>
      <c r="H20" s="939"/>
    </row>
    <row r="21" spans="1:8" s="929" customFormat="1">
      <c r="A21" s="805" t="s">
        <v>979</v>
      </c>
      <c r="B21" s="1091">
        <v>9615</v>
      </c>
      <c r="C21" s="1070">
        <v>94.7</v>
      </c>
      <c r="D21" s="1091">
        <v>2301</v>
      </c>
      <c r="E21" s="1070">
        <v>804.5</v>
      </c>
      <c r="F21" s="1070">
        <v>97.4</v>
      </c>
      <c r="G21" s="1072">
        <v>344</v>
      </c>
      <c r="H21" s="939"/>
    </row>
    <row r="22" spans="1:8" s="929" customFormat="1">
      <c r="A22" s="805" t="s">
        <v>980</v>
      </c>
      <c r="B22" s="1091">
        <v>567</v>
      </c>
      <c r="C22" s="1070">
        <v>98.8</v>
      </c>
      <c r="D22" s="1091">
        <v>291</v>
      </c>
      <c r="E22" s="1070">
        <v>61.7</v>
      </c>
      <c r="F22" s="1070">
        <v>98</v>
      </c>
      <c r="G22" s="1072">
        <v>44</v>
      </c>
      <c r="H22" s="939"/>
    </row>
    <row r="23" spans="1:8" s="929" customFormat="1">
      <c r="A23" s="805" t="s">
        <v>981</v>
      </c>
      <c r="B23" s="1091">
        <v>1958</v>
      </c>
      <c r="C23" s="1070">
        <v>120.9</v>
      </c>
      <c r="D23" s="1091">
        <v>1288</v>
      </c>
      <c r="E23" s="1070">
        <v>220.6</v>
      </c>
      <c r="F23" s="1070">
        <v>111.9</v>
      </c>
      <c r="G23" s="1072">
        <v>180</v>
      </c>
      <c r="H23" s="939"/>
    </row>
    <row r="24" spans="1:8" s="929" customFormat="1">
      <c r="A24" s="805" t="s">
        <v>982</v>
      </c>
      <c r="B24" s="1091">
        <v>1254</v>
      </c>
      <c r="C24" s="1070">
        <v>119.8</v>
      </c>
      <c r="D24" s="1091">
        <v>500</v>
      </c>
      <c r="E24" s="1070">
        <v>126.8</v>
      </c>
      <c r="F24" s="1070">
        <v>109.5</v>
      </c>
      <c r="G24" s="1072">
        <v>80.5</v>
      </c>
      <c r="H24" s="939"/>
    </row>
    <row r="25" spans="1:8" s="929" customFormat="1">
      <c r="A25" s="803" t="s">
        <v>983</v>
      </c>
      <c r="B25" s="1089">
        <v>3649</v>
      </c>
      <c r="C25" s="1065">
        <v>122.6</v>
      </c>
      <c r="D25" s="1089">
        <v>1075</v>
      </c>
      <c r="E25" s="1065">
        <v>314.39999999999998</v>
      </c>
      <c r="F25" s="1065">
        <v>105.8</v>
      </c>
      <c r="G25" s="1072">
        <v>157.9</v>
      </c>
      <c r="H25" s="939"/>
    </row>
    <row r="26" spans="1:8" s="929" customFormat="1">
      <c r="A26" s="805" t="s">
        <v>984</v>
      </c>
      <c r="B26" s="1091">
        <v>3036</v>
      </c>
      <c r="C26" s="1070">
        <v>98.2</v>
      </c>
      <c r="D26" s="1091">
        <v>1814</v>
      </c>
      <c r="E26" s="1070">
        <v>337.6</v>
      </c>
      <c r="F26" s="1070">
        <v>92.6</v>
      </c>
      <c r="G26" s="1064">
        <v>256.39999999999998</v>
      </c>
      <c r="H26" s="939"/>
    </row>
    <row r="27" spans="1:8" s="929" customFormat="1">
      <c r="A27" s="805" t="s">
        <v>985</v>
      </c>
      <c r="B27" s="1091">
        <v>896</v>
      </c>
      <c r="C27" s="1070">
        <v>86</v>
      </c>
      <c r="D27" s="1091">
        <v>579</v>
      </c>
      <c r="E27" s="1070">
        <v>96.5</v>
      </c>
      <c r="F27" s="1070">
        <v>83</v>
      </c>
      <c r="G27" s="1072">
        <v>76.8</v>
      </c>
      <c r="H27" s="939"/>
    </row>
    <row r="28" spans="1:8" s="929" customFormat="1">
      <c r="A28" s="805" t="s">
        <v>986</v>
      </c>
      <c r="B28" s="1091">
        <v>1222</v>
      </c>
      <c r="C28" s="1070">
        <v>82.8</v>
      </c>
      <c r="D28" s="1091">
        <v>436</v>
      </c>
      <c r="E28" s="1070">
        <v>105.7</v>
      </c>
      <c r="F28" s="1070">
        <v>84.1</v>
      </c>
      <c r="G28" s="1072">
        <v>62.6</v>
      </c>
      <c r="H28" s="939"/>
    </row>
    <row r="29" spans="1:8" s="929" customFormat="1">
      <c r="A29" s="805" t="s">
        <v>987</v>
      </c>
      <c r="B29" s="1091">
        <v>4222</v>
      </c>
      <c r="C29" s="1070">
        <v>92.4</v>
      </c>
      <c r="D29" s="1091">
        <v>1845</v>
      </c>
      <c r="E29" s="1070">
        <v>403.5</v>
      </c>
      <c r="F29" s="1070">
        <v>89</v>
      </c>
      <c r="G29" s="1072">
        <v>258.89999999999998</v>
      </c>
      <c r="H29" s="939"/>
    </row>
    <row r="30" spans="1:8">
      <c r="A30" s="785" t="s">
        <v>988</v>
      </c>
      <c r="B30" s="1091">
        <v>2261</v>
      </c>
      <c r="C30" s="1070">
        <v>109.5</v>
      </c>
      <c r="D30" s="1091">
        <v>513</v>
      </c>
      <c r="E30" s="1070">
        <v>162.80000000000001</v>
      </c>
      <c r="F30" s="1070">
        <v>100.3</v>
      </c>
      <c r="G30" s="1072">
        <v>68.900000000000006</v>
      </c>
      <c r="H30" s="451"/>
    </row>
    <row r="31" spans="1:8">
      <c r="H31" s="451"/>
    </row>
    <row r="32" spans="1:8">
      <c r="E32" s="806"/>
      <c r="G32" s="806"/>
    </row>
  </sheetData>
  <mergeCells count="16">
    <mergeCell ref="G9:G11"/>
    <mergeCell ref="A1:E1"/>
    <mergeCell ref="F1:G1"/>
    <mergeCell ref="A2:D2"/>
    <mergeCell ref="F2:G2"/>
    <mergeCell ref="A3:A11"/>
    <mergeCell ref="B3:G4"/>
    <mergeCell ref="B5:C8"/>
    <mergeCell ref="E5:F8"/>
    <mergeCell ref="D6:D8"/>
    <mergeCell ref="G6:G8"/>
    <mergeCell ref="B9:B11"/>
    <mergeCell ref="C9:C11"/>
    <mergeCell ref="D9:D11"/>
    <mergeCell ref="E9:E11"/>
    <mergeCell ref="F9:F11"/>
  </mergeCells>
  <hyperlinks>
    <hyperlink ref="F1:G1" location="'Spis tablic     List of tables'!A95" display="Powrót do spisu tablic"/>
    <hyperlink ref="F2" location="'Spis tablic     List of tables'!A1" display="Return to list tables"/>
    <hyperlink ref="F2:G2" location="'Spis tablic     List of tables'!A95" display="Return to list of tables"/>
    <hyperlink ref="F1:G2" location="'Spis tablic     List of tables'!A93" display="Powrót do spisu tablic"/>
  </hyperlinks>
  <pageMargins left="0.7" right="0.7" top="0.75" bottom="0.75" header="0.3" footer="0.3"/>
  <pageSetup paperSize="9" scale="90" orientation="landscape"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L36"/>
  <sheetViews>
    <sheetView showGridLines="0" zoomScaleNormal="100" workbookViewId="0">
      <selection sqref="A1:E1"/>
    </sheetView>
  </sheetViews>
  <sheetFormatPr defaultRowHeight="15"/>
  <cols>
    <col min="1" max="1" width="23.5703125" style="88" customWidth="1"/>
    <col min="2" max="2" width="15.28515625" style="88" customWidth="1"/>
    <col min="3" max="3" width="11.85546875" style="88" customWidth="1"/>
    <col min="4" max="4" width="10.5703125" style="88" customWidth="1"/>
    <col min="5" max="5" width="12.42578125" style="88" customWidth="1"/>
    <col min="6" max="6" width="10.5703125" style="88" customWidth="1"/>
    <col min="7" max="7" width="12.85546875" style="88" customWidth="1"/>
    <col min="8" max="8" width="12.7109375" style="88" customWidth="1"/>
    <col min="9" max="9" width="10.5703125" style="88" customWidth="1"/>
    <col min="10" max="10" width="13" style="88" customWidth="1"/>
    <col min="11" max="11" width="12.140625" style="88" customWidth="1"/>
    <col min="12" max="12" width="11.7109375" style="88" customWidth="1"/>
  </cols>
  <sheetData>
    <row r="1" spans="1:12">
      <c r="A1" s="1858" t="s">
        <v>1348</v>
      </c>
      <c r="B1" s="1858"/>
      <c r="C1" s="1858"/>
      <c r="D1" s="1858"/>
      <c r="E1" s="1858"/>
      <c r="F1" s="7"/>
      <c r="G1" s="7"/>
      <c r="H1" s="7"/>
      <c r="I1" s="7"/>
      <c r="J1" s="1531" t="s">
        <v>1</v>
      </c>
      <c r="K1" s="1531"/>
      <c r="L1" s="1531"/>
    </row>
    <row r="2" spans="1:12">
      <c r="A2" s="1824" t="s">
        <v>991</v>
      </c>
      <c r="B2" s="1824"/>
      <c r="C2" s="1824"/>
      <c r="D2" s="1824"/>
      <c r="E2" s="108"/>
      <c r="F2" s="7"/>
      <c r="G2" s="7"/>
      <c r="H2" s="7"/>
      <c r="I2" s="7"/>
      <c r="J2" s="1859" t="s">
        <v>3</v>
      </c>
      <c r="K2" s="1859"/>
      <c r="L2" s="1859"/>
    </row>
    <row r="3" spans="1:12">
      <c r="A3" s="1283" t="s">
        <v>1015</v>
      </c>
      <c r="B3" s="1290" t="s">
        <v>1286</v>
      </c>
      <c r="C3" s="1495"/>
      <c r="D3" s="1495"/>
      <c r="E3" s="1495"/>
      <c r="F3" s="1495"/>
      <c r="G3" s="1495"/>
      <c r="H3" s="1495"/>
      <c r="I3" s="1495"/>
      <c r="J3" s="1495"/>
      <c r="K3" s="1495"/>
      <c r="L3" s="1495"/>
    </row>
    <row r="4" spans="1:12">
      <c r="A4" s="1494"/>
      <c r="B4" s="1505"/>
      <c r="C4" s="1284"/>
      <c r="D4" s="1284"/>
      <c r="E4" s="1284"/>
      <c r="F4" s="1284"/>
      <c r="G4" s="1284"/>
      <c r="H4" s="1284"/>
      <c r="I4" s="1284"/>
      <c r="J4" s="1284"/>
      <c r="K4" s="1284"/>
      <c r="L4" s="1284"/>
    </row>
    <row r="5" spans="1:12">
      <c r="A5" s="1494"/>
      <c r="B5" s="1231" t="s">
        <v>1797</v>
      </c>
      <c r="C5" s="1231" t="s">
        <v>1798</v>
      </c>
      <c r="D5" s="1495" t="s">
        <v>1016</v>
      </c>
      <c r="E5" s="1495"/>
      <c r="F5" s="1495"/>
      <c r="G5" s="1495"/>
      <c r="H5" s="1495"/>
      <c r="I5" s="1495"/>
      <c r="J5" s="1495"/>
      <c r="K5" s="1783"/>
      <c r="L5" s="1495" t="s">
        <v>1017</v>
      </c>
    </row>
    <row r="6" spans="1:12">
      <c r="A6" s="1494"/>
      <c r="B6" s="1232"/>
      <c r="C6" s="1232"/>
      <c r="D6" s="1233" t="s">
        <v>1018</v>
      </c>
      <c r="E6" s="807"/>
      <c r="F6" s="1406" t="s">
        <v>1019</v>
      </c>
      <c r="G6" s="1779"/>
      <c r="H6" s="1779"/>
      <c r="I6" s="1779"/>
      <c r="J6" s="1779"/>
      <c r="K6" s="1862"/>
      <c r="L6" s="1284"/>
    </row>
    <row r="7" spans="1:12">
      <c r="A7" s="1494"/>
      <c r="B7" s="1232"/>
      <c r="C7" s="1232"/>
      <c r="D7" s="1626"/>
      <c r="E7" s="1374" t="s">
        <v>1799</v>
      </c>
      <c r="F7" s="1495" t="s">
        <v>1020</v>
      </c>
      <c r="G7" s="455"/>
      <c r="H7" s="808"/>
      <c r="I7" s="1282" t="s">
        <v>1801</v>
      </c>
      <c r="J7" s="427"/>
      <c r="K7" s="145"/>
      <c r="L7" s="1284"/>
    </row>
    <row r="8" spans="1:12">
      <c r="A8" s="1494"/>
      <c r="B8" s="1232"/>
      <c r="C8" s="1232"/>
      <c r="D8" s="1626"/>
      <c r="E8" s="1627"/>
      <c r="F8" s="1284"/>
      <c r="G8" s="1374" t="s">
        <v>1800</v>
      </c>
      <c r="H8" s="1629" t="s">
        <v>1736</v>
      </c>
      <c r="I8" s="1284"/>
      <c r="J8" s="1374" t="s">
        <v>1800</v>
      </c>
      <c r="K8" s="1374" t="s">
        <v>1802</v>
      </c>
      <c r="L8" s="1284"/>
    </row>
    <row r="9" spans="1:12">
      <c r="A9" s="1494"/>
      <c r="B9" s="1232"/>
      <c r="C9" s="1232"/>
      <c r="D9" s="1626"/>
      <c r="E9" s="1627"/>
      <c r="F9" s="1284"/>
      <c r="G9" s="1627"/>
      <c r="H9" s="1630"/>
      <c r="I9" s="1284"/>
      <c r="J9" s="1627"/>
      <c r="K9" s="1627"/>
      <c r="L9" s="1284"/>
    </row>
    <row r="10" spans="1:12">
      <c r="A10" s="1494"/>
      <c r="B10" s="1232"/>
      <c r="C10" s="1232"/>
      <c r="D10" s="1626"/>
      <c r="E10" s="1627"/>
      <c r="F10" s="1284"/>
      <c r="G10" s="1627"/>
      <c r="H10" s="1630"/>
      <c r="I10" s="1284"/>
      <c r="J10" s="1627"/>
      <c r="K10" s="1627"/>
      <c r="L10" s="1284"/>
    </row>
    <row r="11" spans="1:12">
      <c r="A11" s="1494"/>
      <c r="B11" s="1232"/>
      <c r="C11" s="1232"/>
      <c r="D11" s="1626"/>
      <c r="E11" s="1627"/>
      <c r="F11" s="1284"/>
      <c r="G11" s="1627"/>
      <c r="H11" s="1630"/>
      <c r="I11" s="1284"/>
      <c r="J11" s="1627"/>
      <c r="K11" s="1627"/>
      <c r="L11" s="1284"/>
    </row>
    <row r="12" spans="1:12">
      <c r="A12" s="1494"/>
      <c r="B12" s="1232"/>
      <c r="C12" s="1232"/>
      <c r="D12" s="1626"/>
      <c r="E12" s="1627"/>
      <c r="F12" s="1284"/>
      <c r="G12" s="1627"/>
      <c r="H12" s="1630"/>
      <c r="I12" s="1284"/>
      <c r="J12" s="1627"/>
      <c r="K12" s="1627"/>
      <c r="L12" s="1284"/>
    </row>
    <row r="13" spans="1:12">
      <c r="A13" s="1494"/>
      <c r="B13" s="1232"/>
      <c r="C13" s="1232"/>
      <c r="D13" s="1626"/>
      <c r="E13" s="1627"/>
      <c r="F13" s="1284"/>
      <c r="G13" s="1627"/>
      <c r="H13" s="1630"/>
      <c r="I13" s="1284"/>
      <c r="J13" s="1627"/>
      <c r="K13" s="1627"/>
      <c r="L13" s="1284"/>
    </row>
    <row r="14" spans="1:12">
      <c r="A14" s="1494"/>
      <c r="B14" s="1232"/>
      <c r="C14" s="1232"/>
      <c r="D14" s="1626"/>
      <c r="E14" s="1627"/>
      <c r="F14" s="1284"/>
      <c r="G14" s="1627"/>
      <c r="H14" s="1630"/>
      <c r="I14" s="1284"/>
      <c r="J14" s="1627"/>
      <c r="K14" s="1627"/>
      <c r="L14" s="1284"/>
    </row>
    <row r="15" spans="1:12">
      <c r="A15" s="1494"/>
      <c r="B15" s="1232"/>
      <c r="C15" s="1232"/>
      <c r="D15" s="1626"/>
      <c r="E15" s="1627"/>
      <c r="F15" s="1284"/>
      <c r="G15" s="1627"/>
      <c r="H15" s="1630"/>
      <c r="I15" s="1284"/>
      <c r="J15" s="1627"/>
      <c r="K15" s="1627"/>
      <c r="L15" s="1284"/>
    </row>
    <row r="16" spans="1:12">
      <c r="A16" s="494"/>
      <c r="B16" s="14"/>
      <c r="C16" s="14"/>
      <c r="D16" s="14"/>
      <c r="E16" s="14"/>
      <c r="F16" s="14"/>
      <c r="G16" s="14"/>
      <c r="H16" s="14"/>
      <c r="I16" s="14"/>
      <c r="J16" s="14"/>
      <c r="K16" s="14"/>
      <c r="L16" s="56"/>
    </row>
    <row r="17" spans="1:12">
      <c r="A17" s="816" t="s">
        <v>971</v>
      </c>
      <c r="B17" s="1093">
        <v>55</v>
      </c>
      <c r="C17" s="1089">
        <v>11604</v>
      </c>
      <c r="D17" s="1089">
        <v>498663</v>
      </c>
      <c r="E17" s="1089">
        <v>75269</v>
      </c>
      <c r="F17" s="1089">
        <v>9971</v>
      </c>
      <c r="G17" s="1089">
        <v>124</v>
      </c>
      <c r="H17" s="1089">
        <v>1550</v>
      </c>
      <c r="I17" s="1089">
        <v>409601</v>
      </c>
      <c r="J17" s="1089">
        <v>171</v>
      </c>
      <c r="K17" s="1089">
        <v>70891</v>
      </c>
      <c r="L17" s="1093">
        <v>3141777</v>
      </c>
    </row>
    <row r="18" spans="1:12">
      <c r="A18" s="817" t="s">
        <v>972</v>
      </c>
      <c r="B18" s="1094"/>
      <c r="C18" s="1091"/>
      <c r="D18" s="1091"/>
      <c r="E18" s="1091"/>
      <c r="F18" s="1091"/>
      <c r="G18" s="1091"/>
      <c r="H18" s="1091"/>
      <c r="I18" s="1091"/>
      <c r="J18" s="1091"/>
      <c r="K18" s="1091"/>
      <c r="L18" s="1094"/>
    </row>
    <row r="19" spans="1:12">
      <c r="A19" s="818" t="s">
        <v>973</v>
      </c>
      <c r="B19" s="1094">
        <v>1</v>
      </c>
      <c r="C19" s="1091">
        <v>833</v>
      </c>
      <c r="D19" s="1091">
        <v>42806</v>
      </c>
      <c r="E19" s="1091">
        <v>6566</v>
      </c>
      <c r="F19" s="1091">
        <v>890</v>
      </c>
      <c r="G19" s="1091">
        <v>7</v>
      </c>
      <c r="H19" s="1091">
        <v>123</v>
      </c>
      <c r="I19" s="1091">
        <v>35334</v>
      </c>
      <c r="J19" s="1091">
        <v>8</v>
      </c>
      <c r="K19" s="1091">
        <v>6198</v>
      </c>
      <c r="L19" s="1094">
        <v>250239</v>
      </c>
    </row>
    <row r="20" spans="1:12">
      <c r="A20" s="818" t="s">
        <v>974</v>
      </c>
      <c r="B20" s="1094">
        <v>4</v>
      </c>
      <c r="C20" s="1091">
        <v>604</v>
      </c>
      <c r="D20" s="1091">
        <v>15623</v>
      </c>
      <c r="E20" s="1091">
        <v>1367</v>
      </c>
      <c r="F20" s="1091">
        <v>276</v>
      </c>
      <c r="G20" s="1091">
        <v>8</v>
      </c>
      <c r="H20" s="1091">
        <v>29</v>
      </c>
      <c r="I20" s="1091">
        <v>12650</v>
      </c>
      <c r="J20" s="1091">
        <v>5</v>
      </c>
      <c r="K20" s="1091">
        <v>1257</v>
      </c>
      <c r="L20" s="1094">
        <v>147503</v>
      </c>
    </row>
    <row r="21" spans="1:12">
      <c r="A21" s="818" t="s">
        <v>975</v>
      </c>
      <c r="B21" s="1094">
        <v>3</v>
      </c>
      <c r="C21" s="1091">
        <v>790</v>
      </c>
      <c r="D21" s="1091">
        <v>13438</v>
      </c>
      <c r="E21" s="1091">
        <v>1777</v>
      </c>
      <c r="F21" s="1091">
        <v>239</v>
      </c>
      <c r="G21" s="1091">
        <v>3</v>
      </c>
      <c r="H21" s="1091">
        <v>33</v>
      </c>
      <c r="I21" s="1091">
        <v>10751</v>
      </c>
      <c r="J21" s="1091">
        <v>3</v>
      </c>
      <c r="K21" s="1091">
        <v>1699</v>
      </c>
      <c r="L21" s="1094">
        <v>137093</v>
      </c>
    </row>
    <row r="22" spans="1:12">
      <c r="A22" s="818" t="s">
        <v>976</v>
      </c>
      <c r="B22" s="1094" t="s">
        <v>264</v>
      </c>
      <c r="C22" s="1091">
        <v>356</v>
      </c>
      <c r="D22" s="1091">
        <v>9342</v>
      </c>
      <c r="E22" s="1091">
        <v>1558</v>
      </c>
      <c r="F22" s="1091">
        <v>109</v>
      </c>
      <c r="G22" s="1091">
        <v>2</v>
      </c>
      <c r="H22" s="1091">
        <v>12</v>
      </c>
      <c r="I22" s="1091">
        <v>7736</v>
      </c>
      <c r="J22" s="1091">
        <v>3</v>
      </c>
      <c r="K22" s="1091">
        <v>1491</v>
      </c>
      <c r="L22" s="1094">
        <v>81329</v>
      </c>
    </row>
    <row r="23" spans="1:12">
      <c r="A23" s="818" t="s">
        <v>977</v>
      </c>
      <c r="B23" s="1094">
        <v>2</v>
      </c>
      <c r="C23" s="1091">
        <v>690</v>
      </c>
      <c r="D23" s="1091">
        <v>21491</v>
      </c>
      <c r="E23" s="1091">
        <v>2711</v>
      </c>
      <c r="F23" s="1091">
        <v>353</v>
      </c>
      <c r="G23" s="1091">
        <v>3</v>
      </c>
      <c r="H23" s="1091">
        <v>39</v>
      </c>
      <c r="I23" s="1091">
        <v>16824</v>
      </c>
      <c r="J23" s="1091">
        <v>13</v>
      </c>
      <c r="K23" s="1091">
        <v>2584</v>
      </c>
      <c r="L23" s="1094">
        <v>186311</v>
      </c>
    </row>
    <row r="24" spans="1:12">
      <c r="A24" s="818" t="s">
        <v>978</v>
      </c>
      <c r="B24" s="1094">
        <v>13</v>
      </c>
      <c r="C24" s="1091">
        <v>790</v>
      </c>
      <c r="D24" s="1091">
        <v>42279</v>
      </c>
      <c r="E24" s="1091">
        <v>5700</v>
      </c>
      <c r="F24" s="1091">
        <v>743</v>
      </c>
      <c r="G24" s="1091">
        <v>6</v>
      </c>
      <c r="H24" s="1091">
        <v>107</v>
      </c>
      <c r="I24" s="1091">
        <v>33022</v>
      </c>
      <c r="J24" s="1091">
        <v>12</v>
      </c>
      <c r="K24" s="1091">
        <v>5292</v>
      </c>
      <c r="L24" s="1094">
        <v>289742</v>
      </c>
    </row>
    <row r="25" spans="1:12">
      <c r="A25" s="818" t="s">
        <v>979</v>
      </c>
      <c r="B25" s="1094">
        <v>13</v>
      </c>
      <c r="C25" s="1091">
        <v>1829</v>
      </c>
      <c r="D25" s="1091">
        <v>161997</v>
      </c>
      <c r="E25" s="1091">
        <v>31813</v>
      </c>
      <c r="F25" s="1091">
        <v>3894</v>
      </c>
      <c r="G25" s="1091">
        <v>36</v>
      </c>
      <c r="H25" s="1091">
        <v>748</v>
      </c>
      <c r="I25" s="1091">
        <v>139040</v>
      </c>
      <c r="J25" s="1091">
        <v>61</v>
      </c>
      <c r="K25" s="1091">
        <v>30122</v>
      </c>
      <c r="L25" s="1094">
        <v>541764</v>
      </c>
    </row>
    <row r="26" spans="1:12">
      <c r="A26" s="818" t="s">
        <v>980</v>
      </c>
      <c r="B26" s="1094">
        <v>1</v>
      </c>
      <c r="C26" s="1091">
        <v>387</v>
      </c>
      <c r="D26" s="1091">
        <v>6688</v>
      </c>
      <c r="E26" s="1091">
        <v>906</v>
      </c>
      <c r="F26" s="1091">
        <v>120</v>
      </c>
      <c r="G26" s="1091">
        <v>2</v>
      </c>
      <c r="H26" s="1091">
        <v>23</v>
      </c>
      <c r="I26" s="1091">
        <v>5324</v>
      </c>
      <c r="J26" s="1091">
        <v>3</v>
      </c>
      <c r="K26" s="1091">
        <v>840</v>
      </c>
      <c r="L26" s="1094">
        <v>72808</v>
      </c>
    </row>
    <row r="27" spans="1:12">
      <c r="A27" s="818" t="s">
        <v>981</v>
      </c>
      <c r="B27" s="1094">
        <v>1</v>
      </c>
      <c r="C27" s="1091">
        <v>582</v>
      </c>
      <c r="D27" s="1091">
        <v>14583</v>
      </c>
      <c r="E27" s="1091">
        <v>2098</v>
      </c>
      <c r="F27" s="1091">
        <v>233</v>
      </c>
      <c r="G27" s="1091">
        <v>4</v>
      </c>
      <c r="H27" s="1091">
        <v>23</v>
      </c>
      <c r="I27" s="1091">
        <v>11791</v>
      </c>
      <c r="J27" s="1091">
        <v>4</v>
      </c>
      <c r="K27" s="1091">
        <v>2008</v>
      </c>
      <c r="L27" s="1094">
        <v>130903</v>
      </c>
    </row>
    <row r="28" spans="1:12">
      <c r="A28" s="818" t="s">
        <v>982</v>
      </c>
      <c r="B28" s="1094" t="s">
        <v>264</v>
      </c>
      <c r="C28" s="1091">
        <v>347</v>
      </c>
      <c r="D28" s="1091">
        <v>7248</v>
      </c>
      <c r="E28" s="1091">
        <v>911</v>
      </c>
      <c r="F28" s="1091">
        <v>110</v>
      </c>
      <c r="G28" s="1091">
        <v>1</v>
      </c>
      <c r="H28" s="1091">
        <v>13</v>
      </c>
      <c r="I28" s="1091">
        <v>5344</v>
      </c>
      <c r="J28" s="1091" t="s">
        <v>264</v>
      </c>
      <c r="K28" s="1091">
        <v>868</v>
      </c>
      <c r="L28" s="1094">
        <v>80351</v>
      </c>
    </row>
    <row r="29" spans="1:12">
      <c r="A29" s="816" t="s">
        <v>983</v>
      </c>
      <c r="B29" s="1093">
        <v>1</v>
      </c>
      <c r="C29" s="1089">
        <v>563</v>
      </c>
      <c r="D29" s="1089">
        <v>29348</v>
      </c>
      <c r="E29" s="1089">
        <v>3309</v>
      </c>
      <c r="F29" s="1089">
        <v>584</v>
      </c>
      <c r="G29" s="1089">
        <v>8</v>
      </c>
      <c r="H29" s="1089">
        <v>100</v>
      </c>
      <c r="I29" s="1089">
        <v>24179</v>
      </c>
      <c r="J29" s="1089">
        <v>3</v>
      </c>
      <c r="K29" s="1089">
        <v>3085</v>
      </c>
      <c r="L29" s="1093">
        <v>217949</v>
      </c>
    </row>
    <row r="30" spans="1:12">
      <c r="A30" s="818" t="s">
        <v>984</v>
      </c>
      <c r="B30" s="1094">
        <v>4</v>
      </c>
      <c r="C30" s="1091">
        <v>845</v>
      </c>
      <c r="D30" s="1091">
        <v>50515</v>
      </c>
      <c r="E30" s="1091">
        <v>5519</v>
      </c>
      <c r="F30" s="1091">
        <v>1103</v>
      </c>
      <c r="G30" s="1091">
        <v>22</v>
      </c>
      <c r="H30" s="1091">
        <v>127</v>
      </c>
      <c r="I30" s="1091">
        <v>40804</v>
      </c>
      <c r="J30" s="1091">
        <v>20</v>
      </c>
      <c r="K30" s="1091">
        <v>5142</v>
      </c>
      <c r="L30" s="1094">
        <v>342333</v>
      </c>
    </row>
    <row r="31" spans="1:12">
      <c r="A31" s="818" t="s">
        <v>985</v>
      </c>
      <c r="B31" s="1094">
        <v>3</v>
      </c>
      <c r="C31" s="1091">
        <v>280</v>
      </c>
      <c r="D31" s="1091">
        <v>6664</v>
      </c>
      <c r="E31" s="1091">
        <v>539</v>
      </c>
      <c r="F31" s="1091">
        <v>151</v>
      </c>
      <c r="G31" s="1091">
        <v>7</v>
      </c>
      <c r="H31" s="1091">
        <v>19</v>
      </c>
      <c r="I31" s="1091">
        <v>5049</v>
      </c>
      <c r="J31" s="1091" t="s">
        <v>264</v>
      </c>
      <c r="K31" s="1091">
        <v>487</v>
      </c>
      <c r="L31" s="1094">
        <v>87539</v>
      </c>
    </row>
    <row r="32" spans="1:12">
      <c r="A32" s="818" t="s">
        <v>986</v>
      </c>
      <c r="B32" s="1094">
        <v>1</v>
      </c>
      <c r="C32" s="1091">
        <v>519</v>
      </c>
      <c r="D32" s="1091">
        <v>8148</v>
      </c>
      <c r="E32" s="1091">
        <v>758</v>
      </c>
      <c r="F32" s="1091">
        <v>99</v>
      </c>
      <c r="G32" s="1091">
        <v>3</v>
      </c>
      <c r="H32" s="1091">
        <v>6</v>
      </c>
      <c r="I32" s="1091">
        <v>6596</v>
      </c>
      <c r="J32" s="1091">
        <v>5</v>
      </c>
      <c r="K32" s="1091">
        <v>733</v>
      </c>
      <c r="L32" s="1094">
        <v>91471</v>
      </c>
    </row>
    <row r="33" spans="1:12">
      <c r="A33" s="818" t="s">
        <v>987</v>
      </c>
      <c r="B33" s="1094">
        <v>4</v>
      </c>
      <c r="C33" s="1091">
        <v>1576</v>
      </c>
      <c r="D33" s="1091">
        <v>49951</v>
      </c>
      <c r="E33" s="1091">
        <v>5969</v>
      </c>
      <c r="F33" s="1091">
        <v>796</v>
      </c>
      <c r="G33" s="1091">
        <v>7</v>
      </c>
      <c r="H33" s="1091">
        <v>107</v>
      </c>
      <c r="I33" s="1091">
        <v>39791</v>
      </c>
      <c r="J33" s="1091">
        <v>24</v>
      </c>
      <c r="K33" s="1091">
        <v>5511</v>
      </c>
      <c r="L33" s="1094">
        <v>317549</v>
      </c>
    </row>
    <row r="34" spans="1:12">
      <c r="A34" s="818" t="s">
        <v>988</v>
      </c>
      <c r="B34" s="1094">
        <v>4</v>
      </c>
      <c r="C34" s="1091">
        <v>612</v>
      </c>
      <c r="D34" s="1091">
        <v>18179</v>
      </c>
      <c r="E34" s="1091">
        <v>3631</v>
      </c>
      <c r="F34" s="1091">
        <v>267</v>
      </c>
      <c r="G34" s="1091">
        <v>5</v>
      </c>
      <c r="H34" s="1091">
        <v>39</v>
      </c>
      <c r="I34" s="1091">
        <v>15022</v>
      </c>
      <c r="J34" s="1091">
        <v>7</v>
      </c>
      <c r="K34" s="1091">
        <v>3441</v>
      </c>
      <c r="L34" s="1094">
        <v>166727</v>
      </c>
    </row>
    <row r="35" spans="1:12" ht="26.25" customHeight="1">
      <c r="A35" s="1860" t="s">
        <v>1021</v>
      </c>
      <c r="B35" s="1860"/>
      <c r="C35" s="1860"/>
      <c r="D35" s="1860"/>
      <c r="E35" s="1860"/>
      <c r="F35" s="1860"/>
      <c r="G35" s="1860"/>
      <c r="H35" s="1860"/>
      <c r="I35" s="1860"/>
      <c r="J35" s="1860"/>
      <c r="K35" s="1860"/>
      <c r="L35" s="1860"/>
    </row>
    <row r="36" spans="1:12" ht="24.75" customHeight="1">
      <c r="A36" s="1861" t="s">
        <v>1022</v>
      </c>
      <c r="B36" s="1861"/>
      <c r="C36" s="1861"/>
      <c r="D36" s="1861"/>
      <c r="E36" s="1861"/>
      <c r="F36" s="1861"/>
      <c r="G36" s="1861"/>
      <c r="H36" s="1861"/>
      <c r="I36" s="1861"/>
      <c r="J36" s="1861"/>
      <c r="K36" s="1861"/>
      <c r="L36" s="1861"/>
    </row>
  </sheetData>
  <mergeCells count="21">
    <mergeCell ref="A35:L35"/>
    <mergeCell ref="A36:L36"/>
    <mergeCell ref="D6:D15"/>
    <mergeCell ref="F6:K6"/>
    <mergeCell ref="E7:E15"/>
    <mergeCell ref="F7:F15"/>
    <mergeCell ref="I7:I15"/>
    <mergeCell ref="G8:G15"/>
    <mergeCell ref="H8:H15"/>
    <mergeCell ref="J8:J15"/>
    <mergeCell ref="K8:K15"/>
    <mergeCell ref="A1:E1"/>
    <mergeCell ref="J1:L1"/>
    <mergeCell ref="A2:D2"/>
    <mergeCell ref="J2:L2"/>
    <mergeCell ref="A3:A15"/>
    <mergeCell ref="B3:L4"/>
    <mergeCell ref="B5:B15"/>
    <mergeCell ref="C5:C15"/>
    <mergeCell ref="D5:K5"/>
    <mergeCell ref="L5:L15"/>
  </mergeCells>
  <hyperlinks>
    <hyperlink ref="J1:K1" location="'Spis tablic     List of tables'!A93" display="Powrót do spisu tablic"/>
    <hyperlink ref="J2" location="'Spis tablic     List of tables'!A1" display="Return to list tables"/>
    <hyperlink ref="J2:K2" location="'Spis tablic     List of tables'!A93" display="Return to list of tables"/>
    <hyperlink ref="J1:L2" location="'Spis tablic     List of tables'!A96" display="Powrót do spisu tablic"/>
  </hyperlinks>
  <pageMargins left="0.7" right="0.7" top="0.75" bottom="0.75" header="0.3" footer="0.3"/>
  <pageSetup paperSize="9" scale="8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94</vt:i4>
      </vt:variant>
      <vt:variant>
        <vt:lpstr>Zakresy nazwane</vt:lpstr>
      </vt:variant>
      <vt:variant>
        <vt:i4>1</vt:i4>
      </vt:variant>
    </vt:vector>
  </HeadingPairs>
  <TitlesOfParts>
    <vt:vector size="95"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 cz.1</vt:lpstr>
      <vt:lpstr>Tabl. 18 cz.2</vt:lpstr>
      <vt:lpstr>Tabl. 18 cz.3</vt:lpstr>
      <vt:lpstr>Tabl. 19</vt:lpstr>
      <vt:lpstr>Tabl. 20</vt:lpstr>
      <vt:lpstr>Tabl. 21</vt:lpstr>
      <vt:lpstr>Tabl. 22 cz. 1</vt:lpstr>
      <vt:lpstr>Tabl. 22 cz. 2</vt:lpstr>
      <vt:lpstr>Tabl. 23</vt:lpstr>
      <vt:lpstr>Tabl. 24 cz.1</vt:lpstr>
      <vt:lpstr>Tabl. 24 cz. 2</vt:lpstr>
      <vt:lpstr>Tabl. 25 cz. 1</vt:lpstr>
      <vt:lpstr>Tabl. 25 cz. 2</vt:lpstr>
      <vt:lpstr>Tabl. 26 cz. 1</vt:lpstr>
      <vt:lpstr>Tabl. 26 cz. 2</vt:lpstr>
      <vt:lpstr>Tabl. 27 cz. 1</vt:lpstr>
      <vt:lpstr>Tabl. 27 cz. 2</vt:lpstr>
      <vt:lpstr>Tabl. 28</vt:lpstr>
      <vt:lpstr>Tabl. 29 cz. 1</vt:lpstr>
      <vt:lpstr>Tabl. 29 cz. 2</vt:lpstr>
      <vt:lpstr>Tabl. 29 cz.3</vt:lpstr>
      <vt:lpstr>Tabl. 30 cz. 1</vt:lpstr>
      <vt:lpstr>Tabl. 30 cz. 2</vt:lpstr>
      <vt:lpstr>Tabl. 31 cz. 1</vt:lpstr>
      <vt:lpstr>Tabl. 31 cz. 2</vt:lpstr>
      <vt:lpstr>Tabl. 32 cz. 1</vt:lpstr>
      <vt:lpstr>Tabl. 32 cz. 2</vt:lpstr>
      <vt:lpstr>Tabl. 32 cz. 3</vt:lpstr>
      <vt:lpstr>Tabl. 32 cz. 4</vt:lpstr>
      <vt:lpstr>Tabl. 32 cz. 5</vt:lpstr>
      <vt:lpstr>Tabl. 33</vt:lpstr>
      <vt:lpstr>Tabl. 34 cz. 1</vt:lpstr>
      <vt:lpstr>Tabl. 34 cz. 2</vt:lpstr>
      <vt:lpstr>Tabl. 35 cz. 1</vt:lpstr>
      <vt:lpstr>Tabl. 35 cz. 2</vt:lpstr>
      <vt:lpstr>Tabl. 36 cz. 1</vt:lpstr>
      <vt:lpstr>Tabl. 36 cz. 2</vt:lpstr>
      <vt:lpstr>Tabl. 36 cz. 3</vt:lpstr>
      <vt:lpstr>Tabl. 37</vt:lpstr>
      <vt:lpstr>Tabl. 38</vt:lpstr>
      <vt:lpstr>Tabl. 39</vt:lpstr>
      <vt:lpstr>Tabl. 40</vt:lpstr>
      <vt:lpstr>Tabl. 41</vt:lpstr>
      <vt:lpstr>Tabl. 42</vt:lpstr>
      <vt:lpstr>Tabl. 43</vt:lpstr>
      <vt:lpstr>Tabl. 44</vt:lpstr>
      <vt:lpstr>Tabl. 45 cz. 1</vt:lpstr>
      <vt:lpstr>Tabl. 45 cz. 2</vt:lpstr>
      <vt:lpstr>Tabl. 46 cz. 1</vt:lpstr>
      <vt:lpstr>Tabl. 46 cz. 2</vt:lpstr>
      <vt:lpstr>Tabl. 46 cz. 3</vt:lpstr>
      <vt:lpstr>Tabl. 46 cz. 4</vt:lpstr>
      <vt:lpstr>Tabl. 47 cz. 1</vt:lpstr>
      <vt:lpstr>Tabl. 47 cz. 2</vt:lpstr>
      <vt:lpstr>Tabl. 47 cz. 3</vt:lpstr>
      <vt:lpstr>Tabl. 47 cz. 4</vt:lpstr>
      <vt:lpstr>Tabl. 47 cz. 5</vt:lpstr>
      <vt:lpstr>Tabl. 47 cz. 6</vt:lpstr>
      <vt:lpstr>Tabl. 47 cz. 7</vt:lpstr>
      <vt:lpstr>'Tabl. 18 cz.3'!Obszar_wydruku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Kowalewska Monika</dc:creator>
  <cp:lastModifiedBy>Muszewski Andrzej</cp:lastModifiedBy>
  <cp:lastPrinted>2019-01-14T07:09:23Z</cp:lastPrinted>
  <dcterms:created xsi:type="dcterms:W3CDTF">2019-01-14T07:05:21Z</dcterms:created>
  <dcterms:modified xsi:type="dcterms:W3CDTF">2019-07-16T05:55:17Z</dcterms:modified>
</cp:coreProperties>
</file>